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9200" windowHeight="6720" tabRatio="650"/>
  </bookViews>
  <sheets>
    <sheet name="BS 2-5" sheetId="16" r:id="rId1"/>
    <sheet name="PL 6-9" sheetId="17" r:id="rId2"/>
    <sheet name="CH10" sheetId="24" r:id="rId3"/>
    <sheet name="CH11" sheetId="27" r:id="rId4"/>
    <sheet name="CH12" sheetId="26" r:id="rId5"/>
    <sheet name="CH13" sheetId="28" r:id="rId6"/>
    <sheet name="CF 14-17" sheetId="22" r:id="rId7"/>
  </sheets>
  <definedNames>
    <definedName name="_xlnm.Print_Area" localSheetId="0">'BS 2-5'!$A$1:$I$127</definedName>
    <definedName name="_xlnm.Print_Area" localSheetId="6">'CF 14-17'!$A$1:$K$150</definedName>
    <definedName name="_xlnm.Print_Area" localSheetId="2">'CH10'!$A$1:$AM$41</definedName>
    <definedName name="_xlnm.Print_Area" localSheetId="3">'CH11'!$A$1:$AM$43</definedName>
    <definedName name="_xlnm.Print_Area" localSheetId="5">'CH13'!$A$1:$AC$34</definedName>
    <definedName name="_xlnm.Print_Area" localSheetId="1">'PL 6-9'!$A$1:$J$175</definedName>
    <definedName name="Title2nd" localSheetId="6">'CF 14-17'!#REF!</definedName>
    <definedName name="Title2nd" localSheetId="1">'PL 6-9'!#REF!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4" i="28" l="1"/>
  <c r="AA34" i="28"/>
  <c r="C34" i="28"/>
  <c r="E34" i="28"/>
  <c r="G34" i="28"/>
  <c r="I34" i="28"/>
  <c r="K34" i="28"/>
  <c r="M34" i="28"/>
  <c r="O34" i="28"/>
  <c r="Q34" i="28"/>
  <c r="S34" i="28"/>
  <c r="U34" i="28"/>
  <c r="W34" i="28"/>
  <c r="Y26" i="28"/>
  <c r="AC23" i="26"/>
  <c r="AC21" i="26"/>
  <c r="AM21" i="27"/>
  <c r="AE19" i="27"/>
  <c r="AK21" i="27"/>
  <c r="AG21" i="27"/>
  <c r="AE21" i="27"/>
  <c r="AC21" i="27"/>
  <c r="AA21" i="27"/>
  <c r="Y21" i="27"/>
  <c r="W21" i="27"/>
  <c r="U21" i="27"/>
  <c r="S21" i="27"/>
  <c r="Q21" i="27"/>
  <c r="O21" i="27"/>
  <c r="M21" i="27"/>
  <c r="K21" i="27"/>
  <c r="I21" i="27"/>
  <c r="G21" i="27"/>
  <c r="E21" i="27"/>
  <c r="C21" i="27"/>
  <c r="AA29" i="26"/>
  <c r="AE28" i="27" l="1"/>
  <c r="AC26" i="27"/>
  <c r="AC25" i="27"/>
  <c r="AM28" i="27"/>
  <c r="AC28" i="27"/>
  <c r="W37" i="24"/>
  <c r="W28" i="24"/>
  <c r="W20" i="24"/>
  <c r="W30" i="24" l="1"/>
  <c r="W41" i="24" s="1"/>
  <c r="W33" i="28"/>
  <c r="W32" i="28"/>
  <c r="W29" i="28"/>
  <c r="W28" i="28"/>
  <c r="W26" i="28"/>
  <c r="W24" i="28"/>
  <c r="W21" i="28"/>
  <c r="W20" i="28"/>
  <c r="Y28" i="28"/>
  <c r="AC28" i="28" s="1"/>
  <c r="D105" i="17" l="1"/>
  <c r="D17" i="17"/>
  <c r="AC28" i="26" l="1"/>
  <c r="AC27" i="26"/>
  <c r="Y28" i="26"/>
  <c r="Y27" i="26"/>
  <c r="W29" i="26"/>
  <c r="U29" i="26"/>
  <c r="S29" i="26"/>
  <c r="Q29" i="26"/>
  <c r="C29" i="26"/>
  <c r="E29" i="26"/>
  <c r="G29" i="26"/>
  <c r="I29" i="26"/>
  <c r="K29" i="26"/>
  <c r="O29" i="26"/>
  <c r="M29" i="26"/>
  <c r="AC20" i="27"/>
  <c r="AC19" i="27"/>
  <c r="AI19" i="27" s="1"/>
  <c r="AI21" i="27" s="1"/>
  <c r="Y39" i="27"/>
  <c r="Y31" i="27"/>
  <c r="AC29" i="26" l="1"/>
  <c r="Y29" i="26"/>
  <c r="Y33" i="27"/>
  <c r="Y43" i="27" s="1"/>
  <c r="Y37" i="24" l="1"/>
  <c r="Y28" i="24"/>
  <c r="Y20" i="24"/>
  <c r="J126" i="17"/>
  <c r="F126" i="17"/>
  <c r="F27" i="17"/>
  <c r="Y30" i="24" l="1"/>
  <c r="Y41" i="24" s="1"/>
  <c r="K135" i="22"/>
  <c r="G135" i="22"/>
  <c r="K110" i="22"/>
  <c r="G110" i="22"/>
  <c r="K37" i="22"/>
  <c r="K58" i="22" s="1"/>
  <c r="I37" i="22"/>
  <c r="G37" i="22"/>
  <c r="G58" i="22" s="1"/>
  <c r="E37" i="22"/>
  <c r="E58" i="22" s="1"/>
  <c r="Y20" i="28"/>
  <c r="AC20" i="28" s="1"/>
  <c r="Y21" i="28"/>
  <c r="AC21" i="28" s="1"/>
  <c r="Y33" i="28"/>
  <c r="AC33" i="28" s="1"/>
  <c r="Y32" i="28"/>
  <c r="AC32" i="28" s="1"/>
  <c r="Y29" i="28"/>
  <c r="AC29" i="28" s="1"/>
  <c r="Y30" i="28" l="1"/>
  <c r="AC26" i="28"/>
  <c r="E25" i="16" l="1"/>
  <c r="C25" i="16"/>
  <c r="G76" i="22" l="1"/>
  <c r="G113" i="22" s="1"/>
  <c r="G116" i="22" s="1"/>
  <c r="G118" i="22" s="1"/>
  <c r="K76" i="22"/>
  <c r="K113" i="22" s="1"/>
  <c r="K116" i="22" s="1"/>
  <c r="K118" i="22" s="1"/>
  <c r="M22" i="28" l="1"/>
  <c r="E30" i="28"/>
  <c r="W39" i="27"/>
  <c r="W31" i="27"/>
  <c r="W33" i="27" s="1"/>
  <c r="AM19" i="27"/>
  <c r="W43" i="27" l="1"/>
  <c r="AC27" i="27" l="1"/>
  <c r="AE27" i="27" s="1"/>
  <c r="I28" i="24"/>
  <c r="AI27" i="27" l="1"/>
  <c r="AM27" i="27" s="1"/>
  <c r="W31" i="26"/>
  <c r="W25" i="26"/>
  <c r="AA21" i="26"/>
  <c r="AA23" i="26" s="1"/>
  <c r="U21" i="26"/>
  <c r="U23" i="26" s="1"/>
  <c r="S21" i="26"/>
  <c r="S23" i="26" s="1"/>
  <c r="Q21" i="26"/>
  <c r="Q23" i="26" s="1"/>
  <c r="O21" i="26"/>
  <c r="O23" i="26" s="1"/>
  <c r="M21" i="26"/>
  <c r="M23" i="26" s="1"/>
  <c r="K21" i="26"/>
  <c r="K23" i="26" s="1"/>
  <c r="I21" i="26"/>
  <c r="I23" i="26" s="1"/>
  <c r="G21" i="26"/>
  <c r="G23" i="26" s="1"/>
  <c r="E21" i="26"/>
  <c r="E23" i="26" s="1"/>
  <c r="C21" i="26"/>
  <c r="C23" i="26" s="1"/>
  <c r="W20" i="26"/>
  <c r="W17" i="26"/>
  <c r="Y17" i="26" s="1"/>
  <c r="AC41" i="27"/>
  <c r="AE41" i="27" s="1"/>
  <c r="AI41" i="27" s="1"/>
  <c r="AM41" i="27" s="1"/>
  <c r="AE38" i="27"/>
  <c r="AI38" i="27" s="1"/>
  <c r="AM38" i="27" s="1"/>
  <c r="AE37" i="27"/>
  <c r="AI37" i="27" s="1"/>
  <c r="AM37" i="27" s="1"/>
  <c r="AE26" i="27"/>
  <c r="AE25" i="27"/>
  <c r="AI25" i="27" s="1"/>
  <c r="AE16" i="24"/>
  <c r="AI16" i="24" s="1"/>
  <c r="AM16" i="24" s="1"/>
  <c r="W17" i="28"/>
  <c r="Y17" i="28" s="1"/>
  <c r="AC16" i="27"/>
  <c r="AE40" i="24"/>
  <c r="AI40" i="24" s="1"/>
  <c r="AM40" i="24" s="1"/>
  <c r="AE39" i="24"/>
  <c r="AI39" i="24" s="1"/>
  <c r="AM39" i="24" s="1"/>
  <c r="AI36" i="24"/>
  <c r="AM36" i="24" s="1"/>
  <c r="AE35" i="24"/>
  <c r="AI35" i="24" s="1"/>
  <c r="AM35" i="24" s="1"/>
  <c r="AE32" i="24"/>
  <c r="AI32" i="24" s="1"/>
  <c r="AM32" i="24" s="1"/>
  <c r="AE26" i="24"/>
  <c r="AI26" i="24" s="1"/>
  <c r="AM26" i="24" s="1"/>
  <c r="AE25" i="24"/>
  <c r="AI25" i="24" s="1"/>
  <c r="AM25" i="24" s="1"/>
  <c r="AE24" i="24"/>
  <c r="AI24" i="24" s="1"/>
  <c r="AM24" i="24" s="1"/>
  <c r="AE19" i="24"/>
  <c r="AI19" i="24" s="1"/>
  <c r="AK37" i="24"/>
  <c r="AG37" i="24"/>
  <c r="AC37" i="24"/>
  <c r="AA37" i="24"/>
  <c r="U37" i="24"/>
  <c r="S37" i="24"/>
  <c r="Q37" i="24"/>
  <c r="O37" i="24"/>
  <c r="M37" i="24"/>
  <c r="K37" i="24"/>
  <c r="I37" i="24"/>
  <c r="G37" i="24"/>
  <c r="E37" i="24"/>
  <c r="C37" i="24"/>
  <c r="AK28" i="24"/>
  <c r="AG28" i="24"/>
  <c r="AC28" i="24"/>
  <c r="AA28" i="24"/>
  <c r="U28" i="24"/>
  <c r="S28" i="24"/>
  <c r="Q28" i="24"/>
  <c r="O28" i="24"/>
  <c r="M28" i="24"/>
  <c r="K28" i="24"/>
  <c r="G28" i="24"/>
  <c r="E28" i="24"/>
  <c r="C28" i="24"/>
  <c r="AK20" i="24"/>
  <c r="AG20" i="24"/>
  <c r="AC20" i="24"/>
  <c r="AA20" i="24"/>
  <c r="U20" i="24"/>
  <c r="S20" i="24"/>
  <c r="Q20" i="24"/>
  <c r="O20" i="24"/>
  <c r="M20" i="24"/>
  <c r="K20" i="24"/>
  <c r="I20" i="24"/>
  <c r="I30" i="24" s="1"/>
  <c r="G20" i="24"/>
  <c r="E20" i="24"/>
  <c r="C20" i="24"/>
  <c r="AA30" i="28"/>
  <c r="W30" i="28"/>
  <c r="U30" i="28"/>
  <c r="S30" i="28"/>
  <c r="Q30" i="28"/>
  <c r="O30" i="28"/>
  <c r="M30" i="28"/>
  <c r="K30" i="28"/>
  <c r="I30" i="28"/>
  <c r="G30" i="28"/>
  <c r="C30" i="28"/>
  <c r="AA22" i="28"/>
  <c r="AA24" i="28" s="1"/>
  <c r="W22" i="28"/>
  <c r="U22" i="28"/>
  <c r="U24" i="28" s="1"/>
  <c r="S22" i="28"/>
  <c r="S24" i="28" s="1"/>
  <c r="Q22" i="28"/>
  <c r="Q24" i="28" s="1"/>
  <c r="O22" i="28"/>
  <c r="M24" i="28"/>
  <c r="K22" i="28"/>
  <c r="K24" i="28" s="1"/>
  <c r="I22" i="28"/>
  <c r="I24" i="28" s="1"/>
  <c r="G22" i="28"/>
  <c r="G24" i="28" s="1"/>
  <c r="E22" i="28"/>
  <c r="E24" i="28" s="1"/>
  <c r="C22" i="28"/>
  <c r="AC42" i="27"/>
  <c r="AE42" i="27" s="1"/>
  <c r="AI42" i="27" s="1"/>
  <c r="AM42" i="27" s="1"/>
  <c r="AK39" i="27"/>
  <c r="AG39" i="27"/>
  <c r="AA39" i="27"/>
  <c r="U39" i="27"/>
  <c r="S39" i="27"/>
  <c r="Q39" i="27"/>
  <c r="O39" i="27"/>
  <c r="M39" i="27"/>
  <c r="K39" i="27"/>
  <c r="I39" i="27"/>
  <c r="G39" i="27"/>
  <c r="E39" i="27"/>
  <c r="C39" i="27"/>
  <c r="AE35" i="27"/>
  <c r="AI35" i="27" s="1"/>
  <c r="AK31" i="27"/>
  <c r="AG31" i="27"/>
  <c r="AA31" i="27"/>
  <c r="U31" i="27"/>
  <c r="S31" i="27"/>
  <c r="Q31" i="27"/>
  <c r="O31" i="27"/>
  <c r="M31" i="27"/>
  <c r="K31" i="27"/>
  <c r="I31" i="27"/>
  <c r="G31" i="27"/>
  <c r="E31" i="27"/>
  <c r="C31" i="27"/>
  <c r="AC29" i="27"/>
  <c r="AE29" i="27" s="1"/>
  <c r="AI29" i="27" l="1"/>
  <c r="AM29" i="27" s="1"/>
  <c r="AI26" i="27"/>
  <c r="AM26" i="27" s="1"/>
  <c r="O24" i="28"/>
  <c r="Y22" i="28"/>
  <c r="Y24" i="28" s="1"/>
  <c r="Y34" i="28" s="1"/>
  <c r="C24" i="28"/>
  <c r="AC17" i="28"/>
  <c r="AC17" i="26"/>
  <c r="AC25" i="26"/>
  <c r="Y25" i="26"/>
  <c r="W21" i="26"/>
  <c r="W23" i="26" s="1"/>
  <c r="Y20" i="26"/>
  <c r="Y21" i="26" s="1"/>
  <c r="Y23" i="26" s="1"/>
  <c r="AC31" i="26"/>
  <c r="Y31" i="26"/>
  <c r="G32" i="26"/>
  <c r="AA32" i="26"/>
  <c r="O32" i="26"/>
  <c r="E30" i="24"/>
  <c r="E41" i="24" s="1"/>
  <c r="I32" i="26"/>
  <c r="I41" i="24"/>
  <c r="K32" i="26"/>
  <c r="M32" i="26"/>
  <c r="K30" i="24"/>
  <c r="K41" i="24" s="1"/>
  <c r="AC30" i="24"/>
  <c r="AC41" i="24" s="1"/>
  <c r="AK30" i="24"/>
  <c r="AK41" i="24" s="1"/>
  <c r="S32" i="26"/>
  <c r="E32" i="26"/>
  <c r="U32" i="26"/>
  <c r="AG30" i="24"/>
  <c r="AG41" i="24" s="1"/>
  <c r="AA30" i="24"/>
  <c r="AA41" i="24" s="1"/>
  <c r="Q32" i="26"/>
  <c r="C32" i="26"/>
  <c r="M30" i="24"/>
  <c r="M41" i="24" s="1"/>
  <c r="AC20" i="26"/>
  <c r="O30" i="24"/>
  <c r="O41" i="24" s="1"/>
  <c r="AE28" i="24"/>
  <c r="C30" i="24"/>
  <c r="C41" i="24" s="1"/>
  <c r="S30" i="24"/>
  <c r="S41" i="24" s="1"/>
  <c r="U30" i="24"/>
  <c r="U41" i="24" s="1"/>
  <c r="Q30" i="24"/>
  <c r="Q41" i="24" s="1"/>
  <c r="G30" i="24"/>
  <c r="G41" i="24" s="1"/>
  <c r="AC22" i="28"/>
  <c r="AC24" i="28" s="1"/>
  <c r="E33" i="27"/>
  <c r="E43" i="27" s="1"/>
  <c r="S33" i="27"/>
  <c r="S43" i="27" s="1"/>
  <c r="U33" i="27"/>
  <c r="U43" i="27" s="1"/>
  <c r="C33" i="27"/>
  <c r="C43" i="27" s="1"/>
  <c r="AE20" i="27"/>
  <c r="AI20" i="27" s="1"/>
  <c r="AE16" i="27"/>
  <c r="G33" i="27"/>
  <c r="G43" i="27" s="1"/>
  <c r="AI39" i="27"/>
  <c r="AM35" i="27"/>
  <c r="AM39" i="27" s="1"/>
  <c r="AI20" i="24"/>
  <c r="AM19" i="24"/>
  <c r="AM20" i="24" s="1"/>
  <c r="AE20" i="24"/>
  <c r="AE39" i="27"/>
  <c r="I33" i="27"/>
  <c r="I43" i="27" s="1"/>
  <c r="AA33" i="27"/>
  <c r="AA43" i="27" s="1"/>
  <c r="K33" i="27"/>
  <c r="K43" i="27" s="1"/>
  <c r="M33" i="27"/>
  <c r="M43" i="27" s="1"/>
  <c r="AK33" i="27"/>
  <c r="AK43" i="27" s="1"/>
  <c r="AM37" i="24"/>
  <c r="AM28" i="24"/>
  <c r="AI37" i="24"/>
  <c r="AI28" i="24"/>
  <c r="AE37" i="24"/>
  <c r="AC30" i="28"/>
  <c r="Q33" i="27"/>
  <c r="Q43" i="27" s="1"/>
  <c r="AG33" i="27"/>
  <c r="AG43" i="27" s="1"/>
  <c r="O33" i="27"/>
  <c r="O43" i="27" s="1"/>
  <c r="AE31" i="27"/>
  <c r="AC39" i="27"/>
  <c r="AC31" i="27"/>
  <c r="AI16" i="27" l="1"/>
  <c r="AM16" i="27" s="1"/>
  <c r="Y32" i="26"/>
  <c r="W32" i="26"/>
  <c r="AC32" i="26"/>
  <c r="AM30" i="24"/>
  <c r="AM41" i="24" s="1"/>
  <c r="AE30" i="24"/>
  <c r="AE41" i="24" s="1"/>
  <c r="AI30" i="24"/>
  <c r="AI41" i="24" s="1"/>
  <c r="AE33" i="27"/>
  <c r="AE43" i="27" s="1"/>
  <c r="AC33" i="27"/>
  <c r="AC43" i="27" s="1"/>
  <c r="AM25" i="27"/>
  <c r="AM31" i="27" s="1"/>
  <c r="AI31" i="27"/>
  <c r="AI33" i="27" l="1"/>
  <c r="AI43" i="27" s="1"/>
  <c r="AM20" i="27"/>
  <c r="AM33" i="27" s="1"/>
  <c r="AM43" i="27" s="1"/>
  <c r="F174" i="17"/>
  <c r="J166" i="17"/>
  <c r="H166" i="17"/>
  <c r="F166" i="17"/>
  <c r="J153" i="17"/>
  <c r="H153" i="17"/>
  <c r="F153" i="17"/>
  <c r="J139" i="17"/>
  <c r="F139" i="17"/>
  <c r="J115" i="17"/>
  <c r="H115" i="17"/>
  <c r="F115" i="17"/>
  <c r="J105" i="17"/>
  <c r="H105" i="17"/>
  <c r="F105" i="17"/>
  <c r="J87" i="17"/>
  <c r="F87" i="17"/>
  <c r="J79" i="17"/>
  <c r="H79" i="17"/>
  <c r="F79" i="17"/>
  <c r="J65" i="17"/>
  <c r="H65" i="17"/>
  <c r="F65" i="17"/>
  <c r="J168" i="17" l="1"/>
  <c r="J169" i="17" s="1"/>
  <c r="J174" i="17" s="1"/>
  <c r="F168" i="17"/>
  <c r="F169" i="17" s="1"/>
  <c r="H168" i="17"/>
  <c r="F119" i="17"/>
  <c r="F121" i="17" s="1"/>
  <c r="H119" i="17"/>
  <c r="H121" i="17" s="1"/>
  <c r="J119" i="17"/>
  <c r="J121" i="17" s="1"/>
  <c r="F81" i="17"/>
  <c r="J81" i="17"/>
  <c r="H81" i="17"/>
  <c r="D27" i="17" l="1"/>
  <c r="J27" i="17"/>
  <c r="J17" i="17"/>
  <c r="F38" i="17"/>
  <c r="F51" i="17" s="1"/>
  <c r="F82" i="17" s="1"/>
  <c r="F17" i="17"/>
  <c r="I119" i="16"/>
  <c r="I122" i="16" s="1"/>
  <c r="I124" i="16" s="1"/>
  <c r="G119" i="16"/>
  <c r="E119" i="16"/>
  <c r="E122" i="16" s="1"/>
  <c r="E124" i="16" s="1"/>
  <c r="C119" i="16"/>
  <c r="I87" i="16"/>
  <c r="G87" i="16"/>
  <c r="E87" i="16"/>
  <c r="C87" i="16"/>
  <c r="I78" i="16"/>
  <c r="G78" i="16"/>
  <c r="E78" i="16"/>
  <c r="C78" i="16"/>
  <c r="I52" i="16"/>
  <c r="G52" i="16"/>
  <c r="E52" i="16"/>
  <c r="E54" i="16" s="1"/>
  <c r="C52" i="16"/>
  <c r="I25" i="16"/>
  <c r="G25" i="16"/>
  <c r="G122" i="16" l="1"/>
  <c r="G124" i="16" s="1"/>
  <c r="I54" i="16"/>
  <c r="I89" i="16"/>
  <c r="I126" i="16" s="1"/>
  <c r="E89" i="16"/>
  <c r="E126" i="16" s="1"/>
  <c r="C122" i="16"/>
  <c r="C54" i="16"/>
  <c r="J31" i="17"/>
  <c r="J33" i="17" s="1"/>
  <c r="J36" i="17" s="1"/>
  <c r="J38" i="17" s="1"/>
  <c r="J51" i="17" s="1"/>
  <c r="J82" i="17" s="1"/>
  <c r="F31" i="17"/>
  <c r="F33" i="17" s="1"/>
  <c r="G89" i="16"/>
  <c r="C89" i="16"/>
  <c r="G54" i="16"/>
  <c r="C124" i="16" l="1"/>
  <c r="G126" i="16"/>
  <c r="D166" i="17"/>
  <c r="C126" i="16" l="1"/>
  <c r="E110" i="22" l="1"/>
  <c r="I76" i="22"/>
  <c r="E76" i="22"/>
  <c r="I110" i="22"/>
  <c r="D126" i="17" l="1"/>
  <c r="D139" i="17" l="1"/>
  <c r="D174" i="17" l="1"/>
  <c r="D31" i="17" l="1"/>
  <c r="D38" i="17"/>
  <c r="D51" i="17" s="1"/>
  <c r="D65" i="17"/>
  <c r="D79" i="17"/>
  <c r="D87" i="17"/>
  <c r="D115" i="17"/>
  <c r="D153" i="17"/>
  <c r="D81" i="17" l="1"/>
  <c r="D82" i="17" s="1"/>
  <c r="D33" i="17"/>
  <c r="D119" i="17"/>
  <c r="D121" i="17" s="1"/>
  <c r="D168" i="17"/>
  <c r="D169" i="17" s="1"/>
  <c r="I135" i="22" l="1"/>
  <c r="E135" i="22"/>
  <c r="E116" i="22" l="1"/>
  <c r="H27" i="17" l="1"/>
  <c r="H17" i="17"/>
  <c r="H31" i="17" l="1"/>
  <c r="H33" i="17" s="1"/>
  <c r="H38" i="17" l="1"/>
  <c r="E118" i="22"/>
  <c r="H126" i="17" l="1"/>
  <c r="H51" i="17"/>
  <c r="H82" i="17" s="1"/>
  <c r="H139" i="17" l="1"/>
  <c r="H169" i="17" s="1"/>
  <c r="H87" i="17"/>
  <c r="I58" i="22"/>
  <c r="H174" i="17" l="1"/>
  <c r="I116" i="22"/>
  <c r="I118" i="22" s="1"/>
</calcChain>
</file>

<file path=xl/sharedStrings.xml><?xml version="1.0" encoding="utf-8"?>
<sst xmlns="http://schemas.openxmlformats.org/spreadsheetml/2006/main" count="819" uniqueCount="385">
  <si>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</si>
  <si>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</si>
  <si>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</si>
  <si>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</si>
  <si>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</si>
  <si>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</si>
  <si>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</si>
  <si>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</si>
  <si>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</si>
  <si>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</si>
  <si>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</si>
  <si>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</si>
  <si>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</si>
  <si>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</si>
  <si>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</si>
  <si>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Short-term loans to related parties</t>
  </si>
  <si>
    <t>Current portion of long-term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</si>
  <si>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</si>
  <si>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</si>
  <si>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</si>
  <si>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</si>
  <si>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</si>
  <si>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</si>
  <si>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</si>
  <si>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</si>
  <si>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</si>
  <si>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</si>
  <si>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</si>
  <si>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</si>
  <si>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</si>
  <si>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</si>
  <si>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</si>
  <si>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</si>
  <si>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</si>
  <si>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</si>
  <si>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</si>
  <si>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</si>
  <si>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</si>
  <si>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</si>
  <si>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</si>
  <si>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</si>
  <si>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</si>
  <si>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</si>
  <si>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</si>
  <si>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</si>
  <si>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</si>
  <si>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</si>
  <si>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</si>
  <si>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</si>
  <si>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</si>
  <si>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</si>
  <si>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</si>
  <si>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</si>
  <si>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</si>
  <si>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</si>
  <si>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</si>
  <si>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</si>
  <si>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</si>
  <si>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</si>
  <si>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</si>
  <si>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</si>
  <si>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</si>
  <si>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</si>
  <si>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</si>
  <si>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</si>
  <si>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</si>
  <si>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</si>
  <si>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</si>
  <si>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</si>
  <si>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</si>
  <si>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</si>
  <si>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</si>
  <si>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</si>
  <si>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</si>
  <si>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</si>
  <si>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</si>
  <si>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</si>
  <si>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</si>
  <si>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subsidiaries, associates and joint venture</t>
  </si>
  <si>
    <t>Surplus (deficit)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</si>
  <si>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</si>
  <si>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</si>
  <si>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</si>
  <si>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</si>
  <si>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</si>
  <si>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</si>
  <si>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</si>
  <si>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</si>
  <si>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</si>
  <si>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</si>
  <si>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</si>
  <si>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</si>
  <si>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</si>
  <si>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</si>
  <si>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</si>
  <si>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</si>
  <si>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</si>
  <si>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Gains on sale of investments</t>
  </si>
  <si>
    <t>Interest income</t>
  </si>
  <si>
    <t>Dividend income</t>
  </si>
  <si>
    <t>Net foreign exchange gains</t>
  </si>
  <si>
    <t>Gains on changes in fair value of investment properties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</si>
  <si>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</si>
  <si>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</si>
  <si>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</si>
  <si>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</si>
  <si>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</si>
  <si>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</si>
  <si>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(Reversal of) impairment losses</t>
  </si>
  <si>
    <t>Finance cost on lease liabilities</t>
  </si>
  <si>
    <t>Other finance costs</t>
  </si>
  <si>
    <t>Total expenses</t>
  </si>
  <si>
    <t xml:space="preserve">   accounted for using equity method</t>
  </si>
  <si>
    <t>Profit (loss) before income tax expense (income)</t>
  </si>
  <si>
    <t>Income tax expense (income)</t>
  </si>
  <si>
    <t>Profit (loss) for the period</t>
  </si>
  <si>
    <t xml:space="preserve">   Equity holders of the Company</t>
  </si>
  <si>
    <t xml:space="preserve">   Non-controlling interests</t>
  </si>
  <si>
    <r>
      <t xml:space="preserve">Basic earnings (losses)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</si>
  <si>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</si>
  <si>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</si>
  <si>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</si>
  <si>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subsequently to profit or loss</t>
  </si>
  <si>
    <t>Foreign currency translation differences</t>
  </si>
  <si>
    <t xml:space="preserve">Income tax relating to items that will be </t>
  </si>
  <si>
    <t xml:space="preserve">   reclassified subsequently to profit or loss</t>
  </si>
  <si>
    <t xml:space="preserve">Total items that will be reclassified </t>
  </si>
  <si>
    <t>Items that will not be reclassified</t>
  </si>
  <si>
    <t xml:space="preserve">   fair value through other comprehensive income</t>
  </si>
  <si>
    <t>Gains on revaluation of assets</t>
  </si>
  <si>
    <t xml:space="preserve">Share of other comprehensive income (expense) of </t>
  </si>
  <si>
    <t xml:space="preserve">   associates accounted for using equity method</t>
  </si>
  <si>
    <t xml:space="preserve">Income tax relating to items that will not be reclassified </t>
  </si>
  <si>
    <t xml:space="preserve">Total items that will not be reclassified </t>
  </si>
  <si>
    <t xml:space="preserve">Other comprehensive income (expense) </t>
  </si>
  <si>
    <t xml:space="preserve">   for the period, net of income tax</t>
  </si>
  <si>
    <t>Total comprehensive income (expense) for the period</t>
  </si>
  <si>
    <t>Total comprehensive income (expense) attributable to:</t>
  </si>
  <si>
    <t>Profit (loss) for the period attributable to:</t>
  </si>
  <si>
    <t xml:space="preserve">    subsequently to profit or loss</t>
  </si>
  <si>
    <t xml:space="preserve">   using equity method</t>
  </si>
  <si>
    <t xml:space="preserve">Income tax relating to items that will be reclassified </t>
  </si>
  <si>
    <t xml:space="preserve">Items that will not be reclassified </t>
  </si>
  <si>
    <t xml:space="preserve">    fair value through other comprehensive income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</si>
  <si>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</si>
  <si>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</si>
  <si>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</si>
  <si>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</si>
  <si>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shareholder's equity</t>
  </si>
  <si>
    <t xml:space="preserve">Gains on </t>
  </si>
  <si>
    <t xml:space="preserve">equity investments </t>
  </si>
  <si>
    <t xml:space="preserve"> measured</t>
  </si>
  <si>
    <t>Gains</t>
  </si>
  <si>
    <t xml:space="preserve">at fair value </t>
  </si>
  <si>
    <t>Foreign</t>
  </si>
  <si>
    <t>Total other</t>
  </si>
  <si>
    <t xml:space="preserve">Total shareholders’ </t>
  </si>
  <si>
    <t>Issued and</t>
  </si>
  <si>
    <t xml:space="preserve">Share premium </t>
  </si>
  <si>
    <t xml:space="preserve"> shareholders’ equity</t>
  </si>
  <si>
    <t>Surplus on</t>
  </si>
  <si>
    <t>Unappropriated</t>
  </si>
  <si>
    <t>(losses) on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</si>
  <si>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</si>
  <si>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</si>
  <si>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</si>
  <si>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</si>
  <si>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</si>
  <si>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</si>
  <si>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</si>
  <si>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</si>
  <si>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</si>
  <si>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</si>
  <si>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</si>
  <si>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</si>
  <si>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</si>
  <si>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</si>
  <si>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</si>
  <si>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</si>
  <si>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</si>
  <si>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 xml:space="preserve"> comprehensive 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</si>
  <si>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</si>
  <si>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</si>
  <si>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</si>
  <si>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</si>
  <si>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</si>
  <si>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</si>
  <si>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</si>
  <si>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</si>
  <si>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</si>
  <si>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</si>
  <si>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</si>
  <si>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</si>
  <si>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</si>
  <si>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</si>
  <si>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</si>
  <si>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</si>
  <si>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</si>
  <si>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</si>
  <si>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</si>
  <si>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</si>
  <si>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</si>
  <si>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Balance at 1 January 2022</t>
  </si>
  <si>
    <t>Transactions with owners, recorded directly in equity</t>
  </si>
  <si>
    <t xml:space="preserve">   Distributions to owners </t>
  </si>
  <si>
    <t xml:space="preserve">   Dividends paid</t>
  </si>
  <si>
    <t xml:space="preserve">   Total distributions to owners </t>
  </si>
  <si>
    <t xml:space="preserve">   Changes in ownership interests</t>
  </si>
  <si>
    <t xml:space="preserve">      in subsidiaries and associates</t>
  </si>
  <si>
    <t xml:space="preserve">   Changes in interests in subsidiary</t>
  </si>
  <si>
    <t xml:space="preserve">      without a change in control</t>
  </si>
  <si>
    <t xml:space="preserve">   Changes in interests in associates</t>
  </si>
  <si>
    <t xml:space="preserve">   Total changes in ownership interests</t>
  </si>
  <si>
    <t xml:space="preserve">Total transactions with owners, </t>
  </si>
  <si>
    <t xml:space="preserve">    recorded directly in equity</t>
  </si>
  <si>
    <t>Comprehensive income for the period</t>
  </si>
  <si>
    <t xml:space="preserve">   Profit</t>
  </si>
  <si>
    <t xml:space="preserve">   Other comprehensive income</t>
  </si>
  <si>
    <t xml:space="preserve">           benefit plans</t>
  </si>
  <si>
    <t xml:space="preserve">      - Others</t>
  </si>
  <si>
    <t>Total comprehensive income for the period</t>
  </si>
  <si>
    <t>Interest and other expenses paid on subordinated</t>
  </si>
  <si>
    <t xml:space="preserve">   perpetual debentures - net of income tax</t>
  </si>
  <si>
    <t>Transfer to retained earnings</t>
  </si>
  <si>
    <t>Gains on</t>
  </si>
  <si>
    <t>hedges of</t>
  </si>
  <si>
    <t>net investments</t>
  </si>
  <si>
    <t>in foreign</t>
  </si>
  <si>
    <t>operations</t>
  </si>
  <si>
    <t>Balance at 1 January 2023</t>
  </si>
  <si>
    <t xml:space="preserve">   Shares repurchased</t>
  </si>
  <si>
    <t>Separate financial statements</t>
  </si>
  <si>
    <t xml:space="preserve">Gains (losses) on </t>
  </si>
  <si>
    <t>Gains (losses) on</t>
  </si>
  <si>
    <t xml:space="preserve"> of shareholder’s</t>
  </si>
  <si>
    <t xml:space="preserve"> equity</t>
  </si>
  <si>
    <t xml:space="preserve">   Dividends paid </t>
  </si>
  <si>
    <t xml:space="preserve">   Total distributions to owners</t>
  </si>
  <si>
    <t xml:space="preserve">   recorded directly in equity</t>
  </si>
  <si>
    <t>Statements of cash flows (Unaudited)</t>
  </si>
  <si>
    <t>2023</t>
  </si>
  <si>
    <t>2022</t>
  </si>
  <si>
    <t>Cash flows from operating activities</t>
  </si>
  <si>
    <t xml:space="preserve">Profit (loss) for the period </t>
  </si>
  <si>
    <t xml:space="preserve">Depreciation </t>
  </si>
  <si>
    <t>Amortisation</t>
  </si>
  <si>
    <t>Depreciation of biological assets</t>
  </si>
  <si>
    <t>Finance costs</t>
  </si>
  <si>
    <t xml:space="preserve">Gains on sale of investments </t>
  </si>
  <si>
    <t>Provisions for employee benefits</t>
  </si>
  <si>
    <t xml:space="preserve">   other intangible assets and investment properties</t>
  </si>
  <si>
    <t>Gain on bargain purchase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</si>
  <si>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</si>
  <si>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</si>
  <si>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</si>
  <si>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</si>
  <si>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</si>
  <si>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</si>
  <si>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</si>
  <si>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</si>
  <si>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</si>
  <si>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</si>
  <si>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Proceeds from sale of investments</t>
  </si>
  <si>
    <t>Net consideration paid from acquisition of subsidiary</t>
  </si>
  <si>
    <t xml:space="preserve">Payment for acquisition of property, plant and </t>
  </si>
  <si>
    <t xml:space="preserve">   equipment and investment properties</t>
  </si>
  <si>
    <t xml:space="preserve">Proceeds from sale of property, plant and equipment </t>
  </si>
  <si>
    <t>Payment for acquisition of other intangible assets</t>
  </si>
  <si>
    <t>Net cash provided by (used in) investing activities</t>
  </si>
  <si>
    <t xml:space="preserve">Cash flows from financing activities </t>
  </si>
  <si>
    <t>Payment of lease liabilities</t>
  </si>
  <si>
    <t xml:space="preserve">Repayment of long-term borrowings </t>
  </si>
  <si>
    <t xml:space="preserve">   from financial institutions </t>
  </si>
  <si>
    <t>Proceeds from issue of debentures</t>
  </si>
  <si>
    <t>Repayment of debentures</t>
  </si>
  <si>
    <t xml:space="preserve">Proceeds from issue of subordinated </t>
  </si>
  <si>
    <t xml:space="preserve">   perpetual debentures </t>
  </si>
  <si>
    <t xml:space="preserve">Repayment of subordinated perpetual debentures </t>
  </si>
  <si>
    <t>Interest paid</t>
  </si>
  <si>
    <t>Dividends paid to non-controlling interests</t>
  </si>
  <si>
    <t xml:space="preserve">   dividends for shares held in treasury</t>
  </si>
  <si>
    <t xml:space="preserve">Payment for acquisition of non-controlling interests </t>
  </si>
  <si>
    <t xml:space="preserve">   before effect of exchange rates</t>
  </si>
  <si>
    <t>Effect of exchange rate changes on  cash and</t>
  </si>
  <si>
    <t xml:space="preserve">   cash equivalents</t>
  </si>
  <si>
    <t>Cash and cash equivalents at 1 January</t>
  </si>
  <si>
    <t>Supplemental disclosures of cash flows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</si>
  <si>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</si>
  <si>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</si>
  <si>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</si>
  <si>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</si>
  <si>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</si>
  <si>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</si>
  <si>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</si>
  <si>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>Proceeds from other financial assets</t>
  </si>
  <si>
    <t>Payment to acquire treasury shares</t>
  </si>
  <si>
    <t>from change in</t>
  </si>
  <si>
    <t>Surplus (deficit)</t>
  </si>
  <si>
    <t>Deficit on</t>
  </si>
  <si>
    <t>Surplus (dificit)</t>
  </si>
  <si>
    <t xml:space="preserve">  foreign operations</t>
  </si>
  <si>
    <t xml:space="preserve"> in subsidiaries,</t>
  </si>
  <si>
    <t xml:space="preserve">associates and </t>
  </si>
  <si>
    <t>joint ventures</t>
  </si>
  <si>
    <t>Dificits on</t>
  </si>
  <si>
    <t xml:space="preserve">      in subsidiaries, associates and joint ventures</t>
  </si>
  <si>
    <t xml:space="preserve">   New shares issued by subsidiaries</t>
  </si>
  <si>
    <t xml:space="preserve">   Loss of control in a subsidiary</t>
  </si>
  <si>
    <t xml:space="preserve"> measured at fair value </t>
  </si>
  <si>
    <t xml:space="preserve">(Reversal of) expected credit losses and bad debt for  </t>
  </si>
  <si>
    <t xml:space="preserve">   accounts receivable - trade and others</t>
  </si>
  <si>
    <t xml:space="preserve">Dividends of the Company paid - net of </t>
  </si>
  <si>
    <t>Gains on changes in fair value of biological assets</t>
  </si>
  <si>
    <t>2, 11</t>
  </si>
  <si>
    <t>6, 11</t>
  </si>
  <si>
    <t xml:space="preserve">Net cash used in financing activities  </t>
  </si>
  <si>
    <t xml:space="preserve">   associates and joint ventures accounted for</t>
  </si>
  <si>
    <t>Gain (losses) on cash flow hedges</t>
  </si>
  <si>
    <t xml:space="preserve">   plant and equipment, right-of-use assets,</t>
  </si>
  <si>
    <t>Unrealised (gains) loss on exchange rates</t>
  </si>
  <si>
    <t>Payment for acquisition of investments</t>
  </si>
  <si>
    <t>Proceeds from long-term loans to related parties</t>
  </si>
  <si>
    <t xml:space="preserve">   and other intangible assets</t>
  </si>
  <si>
    <t xml:space="preserve">   Changes in interests in associates and joint venture</t>
  </si>
  <si>
    <t>Net decrease in cash and cash equivalents,</t>
  </si>
  <si>
    <t>Net decrease in cash and cash equivalents</t>
  </si>
  <si>
    <t xml:space="preserve">Share of other comprehensive income of </t>
  </si>
  <si>
    <t>Other non-current financial liabilities</t>
  </si>
  <si>
    <t>Adjustments to reconcile profit (loss) to cash receipts</t>
  </si>
  <si>
    <t>Payment for short-term loans to related parties</t>
  </si>
  <si>
    <t>Increase (decrease) in bills of exchange</t>
  </si>
  <si>
    <t xml:space="preserve">Increase (decrease) in short-term borrowings from </t>
  </si>
  <si>
    <t xml:space="preserve">   financial institutions</t>
  </si>
  <si>
    <t>Proceeds from long-term borrowings from</t>
  </si>
  <si>
    <t xml:space="preserve">   related parties</t>
  </si>
  <si>
    <t>Proceed from issue of ordinary shares in a subsidiary</t>
  </si>
  <si>
    <t xml:space="preserve">   Changes in interests in subsidiaries</t>
  </si>
  <si>
    <t>Gain on sale of investment in subsidiary</t>
  </si>
  <si>
    <t>Payment for long-term loan to related parties</t>
  </si>
  <si>
    <t>30 September</t>
  </si>
  <si>
    <t>Nine-month period ended 30 September 2022</t>
  </si>
  <si>
    <t>Balance at 30 September 2022</t>
  </si>
  <si>
    <t>Nine-month period ended 30 September 2023</t>
  </si>
  <si>
    <t>Balance at 30 September 2023</t>
  </si>
  <si>
    <t>Nine-month period ended</t>
  </si>
  <si>
    <t xml:space="preserve">      - Gains on remeasurements of defined benefit plans</t>
  </si>
  <si>
    <t>Proceeds from (payment of) financial transaction costs</t>
  </si>
  <si>
    <t xml:space="preserve">Share of (profit) loss of associates and joint ventures </t>
  </si>
  <si>
    <t>Losses on sale and write-off of property,</t>
  </si>
  <si>
    <t>(Reversal of) losses on inventory devaluation</t>
  </si>
  <si>
    <t xml:space="preserve">Gains (loss) on </t>
  </si>
  <si>
    <t xml:space="preserve">      - Gains (losses) on remeasurements of defined benefit plans</t>
  </si>
  <si>
    <t xml:space="preserve">   Profit (loss)</t>
  </si>
  <si>
    <t>Gains on remeasurements of defined benefit plans</t>
  </si>
  <si>
    <t>Gains on remeasurement of defined benefit plans</t>
  </si>
  <si>
    <t>Share of other comprehensive income of associates</t>
  </si>
  <si>
    <t>3, 5</t>
  </si>
  <si>
    <t>shareholders’ equity</t>
  </si>
  <si>
    <t xml:space="preserve">   Acquisition of subsidiary with non-controlling interests  </t>
  </si>
  <si>
    <t>Losses on hedges of net investments in</t>
  </si>
  <si>
    <t>Gains (loss) on cash flow hedges</t>
  </si>
  <si>
    <t xml:space="preserve">    and joint ventures accounted for using equity method</t>
  </si>
  <si>
    <t>Gain (losses) on equity investments measured at</t>
  </si>
  <si>
    <t>Gain on revaluation of assets</t>
  </si>
  <si>
    <t>Share of profit (loss) of associates and joint ventures</t>
  </si>
  <si>
    <t>Loss on hedges of net investments in foreign operations</t>
  </si>
  <si>
    <t xml:space="preserve">   associates and joint ventures accounted for </t>
  </si>
  <si>
    <t>Share of other comprehensive income of</t>
  </si>
  <si>
    <t xml:space="preserve">   Acquisition of subsidiary with non-controlling interests</t>
  </si>
  <si>
    <t>Loss on</t>
  </si>
  <si>
    <t>Proceed from short-term loans to other company</t>
  </si>
  <si>
    <t>Cash and cash equivalents at 30 September</t>
  </si>
  <si>
    <t>2.1 As at 30 September 2023, the Group and the Company had accrued dividend income amounting to Baht 216 million and Baht</t>
  </si>
  <si>
    <t xml:space="preserve">      and Baht 1,529 million, respectively).</t>
  </si>
  <si>
    <t>2.2 As at 30 September 2023, the Group and the Company had dividend payable amounting to Baht 886 million and</t>
  </si>
  <si>
    <t xml:space="preserve">      Baht 104 million, respectively).</t>
  </si>
  <si>
    <r>
      <t xml:space="preserve">      </t>
    </r>
    <r>
      <rPr>
        <sz val="11"/>
        <rFont val="Times New Roman"/>
        <family val="1"/>
      </rPr>
      <t xml:space="preserve">Baht 104 million, respectively </t>
    </r>
    <r>
      <rPr>
        <i/>
        <sz val="11"/>
        <rFont val="Times New Roman"/>
        <family val="1"/>
      </rPr>
      <t xml:space="preserve">(2022: the Group and the Company had dividend payable amounting to Baht 222 million and </t>
    </r>
  </si>
  <si>
    <r>
      <t xml:space="preserve">      </t>
    </r>
    <r>
      <rPr>
        <sz val="11"/>
        <rFont val="Times New Roman"/>
        <family val="1"/>
      </rPr>
      <t xml:space="preserve">449 million, respectively </t>
    </r>
    <r>
      <rPr>
        <i/>
        <sz val="11"/>
        <rFont val="Times New Roman"/>
        <family val="1"/>
      </rPr>
      <t xml:space="preserve">(2022: the Group and the Company had accrued dividend income amounting to Baht 255 million </t>
    </r>
  </si>
  <si>
    <t xml:space="preserve">2.3  During the nine-month period ended 30 September 2023, the Company acquired one of its direct and indirect subsidiary’s shares </t>
  </si>
  <si>
    <t xml:space="preserve">       (see details in note 3).  </t>
  </si>
  <si>
    <t xml:space="preserve">       from another direct subsidiary by offsetting the consideration of the shares with dividend income from that subsidiary </t>
  </si>
  <si>
    <t xml:space="preserve">      - Gains on remeasurements of defined</t>
  </si>
  <si>
    <t>(Gain) loss on changes in fair value of biological assets</t>
  </si>
  <si>
    <t xml:space="preserve">Share of profit of associates and joint ventures </t>
  </si>
  <si>
    <t>Gain on step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</si>
</sst>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6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15"/>
      <name val="Times New Roman"/>
      <family val="1"/>
    </font>
    <font>
      <b/>
      <sz val="11"/>
      <color rgb="FFFF0000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</cellStyleXfs>
  <cellXfs count="274">
    <xf numFmtId="0" fontId="0" fillId="0" borderId="0" xfId="0"/>
    <xf numFmtId="165" fontId="6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Alignment="1"/>
    <xf numFmtId="165" fontId="6" fillId="0" borderId="0" xfId="1" applyNumberFormat="1" applyFont="1" applyFill="1" applyAlignment="1"/>
    <xf numFmtId="165" fontId="0" fillId="0" borderId="0" xfId="1" applyNumberFormat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2" applyNumberFormat="1" applyFont="1" applyFill="1" applyBorder="1" applyAlignment="1">
      <alignment horizontal="right"/>
    </xf>
    <xf numFmtId="41" fontId="0" fillId="0" borderId="0" xfId="2" applyNumberFormat="1" applyFont="1" applyFill="1" applyBorder="1" applyAlignment="1">
      <alignment horizontal="right"/>
    </xf>
    <xf numFmtId="165" fontId="20" fillId="0" borderId="0" xfId="1" applyNumberFormat="1" applyFont="1" applyFill="1" applyAlignment="1"/>
    <xf numFmtId="165" fontId="0" fillId="0" borderId="0" xfId="1" applyNumberFormat="1" applyFont="1" applyFill="1" applyAlignment="1"/>
    <xf numFmtId="0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Alignment="1">
      <alignment horizontal="center"/>
    </xf>
    <xf numFmtId="165" fontId="24" fillId="0" borderId="0" xfId="1" applyNumberFormat="1" applyFont="1" applyFill="1" applyBorder="1" applyAlignment="1"/>
    <xf numFmtId="49" fontId="0" fillId="0" borderId="0" xfId="0" applyNumberForma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41" fontId="0" fillId="0" borderId="0" xfId="2" applyNumberFormat="1" applyFont="1" applyFill="1" applyAlignment="1">
      <alignment horizontal="right"/>
    </xf>
    <xf numFmtId="166" fontId="2" fillId="0" borderId="3" xfId="2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3" fontId="2" fillId="0" borderId="0" xfId="0" applyNumberFormat="1" applyFont="1" applyFill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37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0" fillId="0" borderId="1" xfId="0" applyNumberFormat="1" applyFill="1" applyBorder="1" applyAlignment="1">
      <alignment vertical="center"/>
    </xf>
    <xf numFmtId="41" fontId="0" fillId="0" borderId="1" xfId="0" applyNumberFormat="1" applyFill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165" fontId="0" fillId="0" borderId="0" xfId="2" applyNumberFormat="1" applyFont="1" applyFill="1" applyAlignment="1">
      <alignment horizontal="right" vertical="center"/>
    </xf>
    <xf numFmtId="43" fontId="0" fillId="0" borderId="0" xfId="2" applyFont="1" applyFill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2" fillId="0" borderId="2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1" fontId="2" fillId="0" borderId="0" xfId="0" applyNumberFormat="1" applyFont="1" applyFill="1"/>
    <xf numFmtId="0" fontId="8" fillId="0" borderId="0" xfId="0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1" fontId="2" fillId="0" borderId="1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41" fontId="9" fillId="0" borderId="0" xfId="0" applyNumberFormat="1" applyFont="1" applyFill="1" applyAlignment="1">
      <alignment horizontal="justify"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right" vertical="center"/>
    </xf>
    <xf numFmtId="41" fontId="0" fillId="0" borderId="0" xfId="0" applyNumberForma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37" fontId="2" fillId="0" borderId="0" xfId="0" quotePrefix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center"/>
    </xf>
    <xf numFmtId="37" fontId="0" fillId="0" borderId="0" xfId="0" quotePrefix="1" applyNumberFormat="1" applyFill="1" applyAlignment="1">
      <alignment horizontal="right"/>
    </xf>
    <xf numFmtId="37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41" fontId="0" fillId="0" borderId="1" xfId="0" applyNumberFormat="1" applyFill="1" applyBorder="1"/>
    <xf numFmtId="41" fontId="2" fillId="0" borderId="4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41" fontId="0" fillId="0" borderId="1" xfId="0" applyNumberFormat="1" applyFill="1" applyBorder="1" applyAlignment="1">
      <alignment horizontal="right"/>
    </xf>
    <xf numFmtId="41" fontId="2" fillId="0" borderId="1" xfId="0" applyNumberFormat="1" applyFont="1" applyFill="1" applyBorder="1" applyAlignment="1">
      <alignment horizontal="right"/>
    </xf>
    <xf numFmtId="41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Border="1"/>
    <xf numFmtId="41" fontId="0" fillId="0" borderId="0" xfId="0" applyNumberFormat="1" applyFill="1"/>
    <xf numFmtId="49" fontId="2" fillId="0" borderId="0" xfId="0" applyNumberFormat="1" applyFont="1" applyFill="1" applyAlignment="1">
      <alignment horizontal="justify"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41" fontId="0" fillId="0" borderId="0" xfId="2" applyNumberFormat="1" applyFont="1" applyFill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165" fontId="0" fillId="0" borderId="1" xfId="2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41" fontId="0" fillId="0" borderId="1" xfId="2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165" fontId="6" fillId="0" borderId="0" xfId="0" applyNumberFormat="1" applyFont="1" applyFill="1" applyAlignment="1">
      <alignment horizontal="center" vertical="center"/>
    </xf>
    <xf numFmtId="0" fontId="20" fillId="0" borderId="0" xfId="4" applyFont="1" applyFill="1"/>
    <xf numFmtId="49" fontId="9" fillId="0" borderId="0" xfId="0" applyNumberFormat="1" applyFont="1" applyFill="1"/>
    <xf numFmtId="0" fontId="2" fillId="0" borderId="0" xfId="4" applyFont="1" applyFill="1" applyAlignment="1">
      <alignment horizontal="left"/>
    </xf>
    <xf numFmtId="0" fontId="0" fillId="0" borderId="0" xfId="4" applyFont="1" applyFill="1"/>
    <xf numFmtId="0" fontId="0" fillId="0" borderId="0" xfId="4" applyFont="1" applyFill="1" applyAlignment="1">
      <alignment horizontal="left"/>
    </xf>
    <xf numFmtId="0" fontId="0" fillId="0" borderId="0" xfId="4" applyFont="1" applyFill="1" applyAlignment="1">
      <alignment horizontal="center"/>
    </xf>
    <xf numFmtId="0" fontId="20" fillId="0" borderId="0" xfId="4" applyFont="1" applyFill="1" applyAlignment="1">
      <alignment horizontal="left"/>
    </xf>
    <xf numFmtId="0" fontId="6" fillId="0" borderId="0" xfId="4" applyFont="1" applyFill="1" applyAlignment="1">
      <alignment horizontal="center"/>
    </xf>
    <xf numFmtId="49" fontId="7" fillId="0" borderId="0" xfId="0" applyNumberFormat="1" applyFont="1" applyFill="1"/>
    <xf numFmtId="0" fontId="21" fillId="0" borderId="0" xfId="4" applyFont="1" applyFill="1" applyAlignment="1">
      <alignment horizontal="left"/>
    </xf>
    <xf numFmtId="0" fontId="22" fillId="0" borderId="0" xfId="4" applyFont="1" applyFill="1" applyAlignment="1">
      <alignment horizontal="left"/>
    </xf>
    <xf numFmtId="0" fontId="23" fillId="0" borderId="0" xfId="4" applyFont="1" applyFill="1"/>
    <xf numFmtId="0" fontId="23" fillId="0" borderId="0" xfId="4" applyFont="1" applyFill="1" applyAlignment="1">
      <alignment horizontal="left"/>
    </xf>
    <xf numFmtId="41" fontId="3" fillId="0" borderId="1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0" fontId="6" fillId="0" borderId="0" xfId="4" applyFont="1" applyFill="1" applyAlignment="1">
      <alignment horizontal="center" vertical="center"/>
    </xf>
    <xf numFmtId="164" fontId="0" fillId="0" borderId="0" xfId="4" applyNumberFormat="1" applyFont="1" applyFill="1" applyAlignment="1">
      <alignment vertical="center"/>
    </xf>
    <xf numFmtId="0" fontId="20" fillId="0" borderId="0" xfId="4" applyFont="1" applyFill="1" applyAlignment="1">
      <alignment vertical="center"/>
    </xf>
    <xf numFmtId="164" fontId="0" fillId="0" borderId="3" xfId="0" applyNumberFormat="1" applyFill="1" applyBorder="1" applyAlignment="1">
      <alignment vertical="center"/>
    </xf>
    <xf numFmtId="165" fontId="0" fillId="0" borderId="3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right" vertical="center"/>
    </xf>
    <xf numFmtId="164" fontId="0" fillId="0" borderId="1" xfId="4" applyNumberFormat="1" applyFont="1" applyFill="1" applyBorder="1" applyAlignment="1">
      <alignment vertical="center"/>
    </xf>
    <xf numFmtId="0" fontId="7" fillId="0" borderId="0" xfId="4" applyFont="1" applyFill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43" fontId="0" fillId="0" borderId="0" xfId="1" applyFont="1" applyFill="1" applyAlignment="1">
      <alignment horizontal="right" vertical="center"/>
    </xf>
    <xf numFmtId="0" fontId="23" fillId="0" borderId="0" xfId="4" applyFont="1" applyFill="1" applyAlignment="1">
      <alignment horizontal="left" vertical="center"/>
    </xf>
    <xf numFmtId="165" fontId="2" fillId="0" borderId="0" xfId="1" applyNumberFormat="1" applyFont="1" applyFill="1" applyBorder="1" applyAlignment="1">
      <alignment vertical="center"/>
    </xf>
    <xf numFmtId="165" fontId="20" fillId="0" borderId="0" xfId="1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0" fillId="0" borderId="0" xfId="4" applyFont="1" applyFill="1" applyAlignment="1">
      <alignment vertical="center"/>
    </xf>
    <xf numFmtId="0" fontId="0" fillId="0" borderId="0" xfId="4" applyFont="1" applyFill="1" applyAlignment="1">
      <alignment horizontal="left" vertical="center"/>
    </xf>
    <xf numFmtId="0" fontId="0" fillId="0" borderId="0" xfId="4" applyFont="1" applyFill="1" applyAlignment="1">
      <alignment horizontal="center" vertical="center"/>
    </xf>
    <xf numFmtId="0" fontId="20" fillId="0" borderId="0" xfId="4" applyFont="1" applyFill="1" applyAlignment="1">
      <alignment horizontal="left" vertical="center"/>
    </xf>
    <xf numFmtId="16" fontId="0" fillId="0" borderId="5" xfId="1" quotePrefix="1" applyNumberFormat="1" applyFont="1" applyFill="1" applyBorder="1" applyAlignment="1">
      <alignment horizontal="center" vertical="center"/>
    </xf>
    <xf numFmtId="0" fontId="0" fillId="0" borderId="5" xfId="1" quotePrefix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49" fontId="9" fillId="0" borderId="0" xfId="4" applyNumberFormat="1" applyFont="1" applyFill="1" applyAlignment="1">
      <alignment horizontal="left" vertical="center"/>
    </xf>
    <xf numFmtId="0" fontId="0" fillId="0" borderId="0" xfId="1" applyNumberFormat="1" applyFont="1" applyFill="1" applyBorder="1" applyAlignment="1">
      <alignment horizontal="center" vertical="center"/>
    </xf>
    <xf numFmtId="49" fontId="7" fillId="0" borderId="0" xfId="4" applyNumberFormat="1" applyFont="1" applyFill="1" applyAlignment="1">
      <alignment horizontal="left" vertical="center"/>
    </xf>
    <xf numFmtId="49" fontId="0" fillId="0" borderId="0" xfId="4" applyNumberFormat="1" applyFont="1" applyFill="1" applyAlignment="1">
      <alignment horizontal="left" vertical="center"/>
    </xf>
    <xf numFmtId="165" fontId="0" fillId="0" borderId="0" xfId="1" applyNumberFormat="1" applyFont="1" applyFill="1" applyBorder="1" applyAlignment="1">
      <alignment horizontal="right" vertical="center"/>
    </xf>
    <xf numFmtId="0" fontId="14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164" fontId="0" fillId="0" borderId="0" xfId="4" applyNumberFormat="1" applyFont="1" applyFill="1" applyAlignment="1">
      <alignment horizontal="right" vertical="center"/>
    </xf>
    <xf numFmtId="0" fontId="21" fillId="0" borderId="0" xfId="4" applyFont="1" applyFill="1" applyAlignment="1">
      <alignment horizontal="left" vertical="center"/>
    </xf>
    <xf numFmtId="0" fontId="22" fillId="0" borderId="0" xfId="4" applyFont="1" applyFill="1" applyAlignment="1">
      <alignment horizontal="left" vertical="center"/>
    </xf>
    <xf numFmtId="49" fontId="0" fillId="0" borderId="0" xfId="0" applyNumberFormat="1" applyFill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0" fontId="0" fillId="0" borderId="0" xfId="0" applyFill="1" applyAlignment="1"/>
    <xf numFmtId="41" fontId="3" fillId="0" borderId="0" xfId="2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37" fontId="2" fillId="0" borderId="0" xfId="0" quotePrefix="1" applyNumberFormat="1" applyFont="1" applyFill="1" applyAlignment="1">
      <alignment horizontal="right" vertical="center"/>
    </xf>
    <xf numFmtId="37" fontId="0" fillId="0" borderId="0" xfId="0" quotePrefix="1" applyNumberFormat="1" applyFill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41" fontId="0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37" fontId="0" fillId="0" borderId="0" xfId="0" applyNumberFormat="1" applyFont="1" applyFill="1" applyAlignment="1">
      <alignment horizontal="right" vertical="center"/>
    </xf>
    <xf numFmtId="37" fontId="0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64" fontId="0" fillId="0" borderId="0" xfId="0" applyNumberFormat="1" applyFont="1" applyFill="1" applyAlignment="1">
      <alignment horizontal="right" vertical="center"/>
    </xf>
    <xf numFmtId="165" fontId="0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4" fontId="0" fillId="0" borderId="1" xfId="0" applyNumberFormat="1" applyFont="1" applyBorder="1" applyAlignment="1">
      <alignment vertical="center"/>
    </xf>
    <xf numFmtId="37" fontId="0" fillId="0" borderId="1" xfId="0" applyNumberFormat="1" applyFont="1" applyBorder="1" applyAlignment="1">
      <alignment vertical="center"/>
    </xf>
    <xf numFmtId="37" fontId="0" fillId="0" borderId="0" xfId="0" applyNumberFormat="1" applyFont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0" fillId="0" borderId="1" xfId="2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64" fontId="0" fillId="0" borderId="0" xfId="0" quotePrefix="1" applyNumberFormat="1" applyFont="1" applyFill="1" applyAlignment="1">
      <alignment vertical="center"/>
    </xf>
    <xf numFmtId="37" fontId="0" fillId="0" borderId="0" xfId="0" applyNumberFormat="1" applyFont="1" applyFill="1" applyAlignment="1">
      <alignment horizontal="center" vertical="center"/>
    </xf>
    <xf numFmtId="41" fontId="0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vertical="center" wrapText="1"/>
    </xf>
    <xf numFmtId="165" fontId="0" fillId="0" borderId="0" xfId="2" applyNumberFormat="1" applyFont="1" applyAlignment="1">
      <alignment horizontal="right" vertical="center"/>
    </xf>
    <xf numFmtId="41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41" fontId="0" fillId="0" borderId="0" xfId="1" applyNumberFormat="1" applyFont="1" applyAlignment="1">
      <alignment horizontal="right" vertical="center"/>
    </xf>
    <xf numFmtId="41" fontId="0" fillId="0" borderId="1" xfId="2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1" fontId="0" fillId="0" borderId="1" xfId="1" applyNumberFormat="1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vertical="center"/>
    </xf>
    <xf numFmtId="41" fontId="12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0" fillId="0" borderId="0" xfId="0" quotePrefix="1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" fontId="0" fillId="0" borderId="0" xfId="0" quotePrefix="1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</cellXfs>
  <cellStyles count="6">
    <cellStyle name="Comma" xfId="1" builtinId="3"/>
    <cellStyle name="Comma 2 2" xfId="2"/>
    <cellStyle name="Comma 2 3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view="pageBreakPreview" zoomScaleNormal="100" zoomScaleSheetLayoutView="100" workbookViewId="0">
      <selection activeCell="C60" sqref="C60:E60"/>
    </sheetView>
  </sheetViews>
  <sheetFormatPr defaultColWidth="9.453125" defaultRowHeight="19" x14ac:dyDescent="0.4"/>
  <cols>
    <col min="1" max="1" width="44.81640625" style="139" customWidth="1"/>
    <col min="2" max="2" width="8.54296875" style="133" customWidth="1"/>
    <col min="3" max="3" width="13.453125" style="9" customWidth="1"/>
    <col min="4" max="4" width="1.08984375" style="9" customWidth="1"/>
    <col min="5" max="5" width="13.453125" style="9" customWidth="1"/>
    <col min="6" max="6" width="1.08984375" style="9" customWidth="1"/>
    <col min="7" max="7" width="13.453125" style="9" customWidth="1"/>
    <col min="8" max="8" width="1.08984375" style="9" customWidth="1"/>
    <col min="9" max="9" width="13.453125" style="9" customWidth="1"/>
    <col min="10" max="16384" width="9.453125" style="133"/>
  </cols>
  <sheetData>
    <row r="1" spans="1:9" ht="21.75" customHeight="1" x14ac:dyDescent="0.4">
      <c r="A1" s="21" t="s">
        <v>0</v>
      </c>
      <c r="B1" s="150"/>
      <c r="C1" s="163"/>
      <c r="D1" s="163"/>
      <c r="E1" s="163"/>
      <c r="F1" s="163"/>
      <c r="G1" s="163"/>
      <c r="H1" s="163"/>
      <c r="I1" s="163"/>
    </row>
    <row r="2" spans="1:9" ht="21.75" customHeight="1" x14ac:dyDescent="0.4">
      <c r="A2" s="21" t="s">
        <v>1</v>
      </c>
      <c r="B2" s="150"/>
      <c r="C2" s="163"/>
      <c r="D2" s="163"/>
      <c r="E2" s="163"/>
      <c r="F2" s="163"/>
      <c r="G2" s="163"/>
      <c r="H2" s="163"/>
      <c r="I2" s="163"/>
    </row>
    <row r="3" spans="1:9" ht="21.75" customHeight="1" x14ac:dyDescent="0.4">
      <c r="A3" s="164" t="s">
        <v>2</v>
      </c>
      <c r="B3" s="150"/>
      <c r="C3" s="163"/>
      <c r="D3" s="163"/>
      <c r="E3" s="163"/>
      <c r="F3" s="163"/>
      <c r="G3" s="163"/>
      <c r="H3" s="163"/>
      <c r="I3" s="163"/>
    </row>
    <row r="4" spans="1:9" s="136" customFormat="1" ht="18" customHeight="1" x14ac:dyDescent="0.3">
      <c r="A4" s="165"/>
      <c r="B4" s="166"/>
      <c r="C4" s="115"/>
      <c r="D4" s="115"/>
      <c r="E4" s="115"/>
      <c r="F4" s="115"/>
      <c r="G4" s="115"/>
      <c r="H4" s="116"/>
      <c r="I4" s="31" t="s">
        <v>3</v>
      </c>
    </row>
    <row r="5" spans="1:9" s="136" customFormat="1" ht="21.65" customHeight="1" x14ac:dyDescent="0.3">
      <c r="A5" s="165"/>
      <c r="B5" s="166"/>
      <c r="C5" s="261" t="s">
        <v>4</v>
      </c>
      <c r="D5" s="261"/>
      <c r="E5" s="261"/>
      <c r="F5" s="157"/>
      <c r="G5" s="261" t="s">
        <v>5</v>
      </c>
      <c r="H5" s="261"/>
      <c r="I5" s="261"/>
    </row>
    <row r="6" spans="1:9" s="136" customFormat="1" ht="21.65" customHeight="1" x14ac:dyDescent="0.3">
      <c r="A6" s="167"/>
      <c r="B6" s="168"/>
      <c r="C6" s="259" t="s">
        <v>6</v>
      </c>
      <c r="D6" s="259"/>
      <c r="E6" s="259"/>
      <c r="F6" s="162"/>
      <c r="G6" s="260" t="s">
        <v>7</v>
      </c>
      <c r="H6" s="260"/>
      <c r="I6" s="260"/>
    </row>
    <row r="7" spans="1:9" ht="21.65" customHeight="1" x14ac:dyDescent="0.4">
      <c r="A7" s="169"/>
      <c r="B7" s="168"/>
      <c r="C7" s="170" t="s">
        <v>339</v>
      </c>
      <c r="D7" s="171"/>
      <c r="E7" s="171" t="s">
        <v>8</v>
      </c>
      <c r="F7" s="172"/>
      <c r="G7" s="170" t="s">
        <v>339</v>
      </c>
      <c r="H7" s="171"/>
      <c r="I7" s="171" t="s">
        <v>8</v>
      </c>
    </row>
    <row r="8" spans="1:9" ht="21.65" customHeight="1" x14ac:dyDescent="0.4">
      <c r="A8" s="173"/>
      <c r="B8" s="148" t="s">
        <v>9</v>
      </c>
      <c r="C8" s="174">
        <v>2023</v>
      </c>
      <c r="D8" s="174"/>
      <c r="E8" s="174">
        <v>2022</v>
      </c>
      <c r="F8" s="174"/>
      <c r="G8" s="174">
        <v>2023</v>
      </c>
      <c r="H8" s="174"/>
      <c r="I8" s="174">
        <v>2022</v>
      </c>
    </row>
    <row r="9" spans="1:9" ht="21.65" customHeight="1" x14ac:dyDescent="0.4">
      <c r="A9" s="173" t="s">
        <v>10</v>
      </c>
      <c r="B9" s="148"/>
      <c r="C9" s="47" t="s">
        <v>11</v>
      </c>
      <c r="D9" s="28"/>
      <c r="E9" s="47"/>
      <c r="F9" s="150"/>
      <c r="G9" s="47" t="s">
        <v>11</v>
      </c>
      <c r="H9" s="28"/>
      <c r="I9" s="47"/>
    </row>
    <row r="10" spans="1:9" ht="19.5" customHeight="1" x14ac:dyDescent="0.4">
      <c r="A10" s="173"/>
      <c r="B10" s="148"/>
      <c r="C10" s="174"/>
      <c r="D10" s="118"/>
      <c r="E10" s="174"/>
      <c r="F10" s="118"/>
      <c r="G10" s="174"/>
      <c r="H10" s="118"/>
      <c r="I10" s="174"/>
    </row>
    <row r="11" spans="1:9" ht="19.5" customHeight="1" x14ac:dyDescent="0.4">
      <c r="A11" s="175" t="s">
        <v>12</v>
      </c>
      <c r="B11" s="148"/>
      <c r="C11" s="150"/>
      <c r="D11" s="115"/>
      <c r="E11" s="115"/>
      <c r="F11" s="115"/>
      <c r="G11" s="115"/>
      <c r="H11" s="115"/>
      <c r="I11" s="115"/>
    </row>
    <row r="12" spans="1:9" ht="19.5" customHeight="1" x14ac:dyDescent="0.4">
      <c r="A12" s="176" t="s">
        <v>13</v>
      </c>
      <c r="B12" s="148"/>
      <c r="C12" s="115">
        <v>22949426</v>
      </c>
      <c r="D12" s="115"/>
      <c r="E12" s="120">
        <v>32949705</v>
      </c>
      <c r="F12" s="115"/>
      <c r="G12" s="120">
        <v>1517484</v>
      </c>
      <c r="H12" s="115"/>
      <c r="I12" s="120">
        <v>1902112</v>
      </c>
    </row>
    <row r="13" spans="1:9" ht="19.5" customHeight="1" x14ac:dyDescent="0.4">
      <c r="A13" s="176" t="s">
        <v>14</v>
      </c>
      <c r="B13" s="148">
        <v>11</v>
      </c>
      <c r="C13" s="120">
        <v>40619118</v>
      </c>
      <c r="D13" s="115"/>
      <c r="E13" s="120">
        <v>43220606</v>
      </c>
      <c r="F13" s="115"/>
      <c r="G13" s="79">
        <v>3388823</v>
      </c>
      <c r="H13" s="115"/>
      <c r="I13" s="79">
        <v>3162959</v>
      </c>
    </row>
    <row r="14" spans="1:9" ht="19.5" customHeight="1" x14ac:dyDescent="0.4">
      <c r="A14" s="35" t="s">
        <v>15</v>
      </c>
      <c r="B14" s="148">
        <v>2</v>
      </c>
      <c r="C14" s="79">
        <v>0</v>
      </c>
      <c r="D14" s="115"/>
      <c r="E14" s="79">
        <v>0</v>
      </c>
      <c r="F14" s="115"/>
      <c r="G14" s="115">
        <v>10105358</v>
      </c>
      <c r="H14" s="115"/>
      <c r="I14" s="115">
        <v>8020339</v>
      </c>
    </row>
    <row r="15" spans="1:9" ht="19.5" customHeight="1" x14ac:dyDescent="0.4">
      <c r="A15" s="35" t="s">
        <v>16</v>
      </c>
      <c r="B15" s="148" t="s">
        <v>313</v>
      </c>
      <c r="C15" s="79">
        <v>0</v>
      </c>
      <c r="D15" s="115"/>
      <c r="E15" s="79">
        <v>0</v>
      </c>
      <c r="F15" s="115"/>
      <c r="G15" s="250">
        <v>0</v>
      </c>
      <c r="H15" s="115"/>
      <c r="I15" s="79">
        <v>540000</v>
      </c>
    </row>
    <row r="16" spans="1:9" ht="19.5" customHeight="1" x14ac:dyDescent="0.4">
      <c r="A16" s="35" t="s">
        <v>17</v>
      </c>
      <c r="B16" s="148"/>
      <c r="C16" s="79">
        <v>79075720</v>
      </c>
      <c r="D16" s="115"/>
      <c r="E16" s="79">
        <v>83080346</v>
      </c>
      <c r="F16" s="115"/>
      <c r="G16" s="115">
        <v>3572528</v>
      </c>
      <c r="H16" s="115"/>
      <c r="I16" s="115">
        <v>2861340</v>
      </c>
    </row>
    <row r="17" spans="1:9" ht="19.5" customHeight="1" x14ac:dyDescent="0.4">
      <c r="A17" s="35" t="s">
        <v>18</v>
      </c>
      <c r="B17" s="148"/>
      <c r="C17" s="79">
        <v>58631036</v>
      </c>
      <c r="D17" s="149"/>
      <c r="E17" s="79">
        <v>54538803</v>
      </c>
      <c r="F17" s="149"/>
      <c r="G17" s="79">
        <v>764854</v>
      </c>
      <c r="H17" s="149"/>
      <c r="I17" s="115">
        <v>925579</v>
      </c>
    </row>
    <row r="18" spans="1:9" ht="19.5" customHeight="1" x14ac:dyDescent="0.4">
      <c r="A18" s="35" t="s">
        <v>19</v>
      </c>
      <c r="B18" s="148">
        <v>11</v>
      </c>
      <c r="C18" s="120">
        <v>2004602</v>
      </c>
      <c r="D18" s="115"/>
      <c r="E18" s="120">
        <v>3265334</v>
      </c>
      <c r="F18" s="115"/>
      <c r="G18" s="79">
        <v>96074</v>
      </c>
      <c r="H18" s="115"/>
      <c r="I18" s="79">
        <v>68574</v>
      </c>
    </row>
    <row r="19" spans="1:9" ht="19.5" customHeight="1" x14ac:dyDescent="0.4">
      <c r="A19" s="35" t="s">
        <v>20</v>
      </c>
      <c r="B19" s="148"/>
      <c r="C19" s="120">
        <v>172311</v>
      </c>
      <c r="D19" s="160"/>
      <c r="E19" s="120">
        <v>258252</v>
      </c>
      <c r="F19" s="160"/>
      <c r="G19" s="79">
        <v>0</v>
      </c>
      <c r="H19" s="79"/>
      <c r="I19" s="79">
        <v>0</v>
      </c>
    </row>
    <row r="20" spans="1:9" ht="19.5" customHeight="1" x14ac:dyDescent="0.4">
      <c r="A20" s="35" t="s">
        <v>21</v>
      </c>
      <c r="B20" s="148"/>
      <c r="C20" s="120">
        <v>2989620</v>
      </c>
      <c r="D20" s="120"/>
      <c r="E20" s="120">
        <v>5237348</v>
      </c>
      <c r="F20" s="120"/>
      <c r="G20" s="79">
        <v>0</v>
      </c>
      <c r="H20" s="120"/>
      <c r="I20" s="79">
        <v>0</v>
      </c>
    </row>
    <row r="21" spans="1:9" ht="19.5" customHeight="1" x14ac:dyDescent="0.4">
      <c r="A21" s="35" t="s">
        <v>22</v>
      </c>
      <c r="B21" s="148"/>
      <c r="C21" s="120">
        <v>2993204</v>
      </c>
      <c r="D21" s="160"/>
      <c r="E21" s="120">
        <v>2562640</v>
      </c>
      <c r="F21" s="115"/>
      <c r="G21" s="79">
        <v>159120</v>
      </c>
      <c r="H21" s="115"/>
      <c r="I21" s="79">
        <v>213736</v>
      </c>
    </row>
    <row r="22" spans="1:9" ht="19.5" customHeight="1" x14ac:dyDescent="0.4">
      <c r="A22" s="35" t="s">
        <v>23</v>
      </c>
      <c r="B22" s="148">
        <v>2</v>
      </c>
      <c r="C22" s="79">
        <v>216902</v>
      </c>
      <c r="D22" s="160"/>
      <c r="E22" s="79">
        <v>156580</v>
      </c>
      <c r="F22" s="115"/>
      <c r="G22" s="79">
        <v>449447</v>
      </c>
      <c r="H22" s="115"/>
      <c r="I22" s="79">
        <v>0</v>
      </c>
    </row>
    <row r="23" spans="1:9" ht="19.5" customHeight="1" x14ac:dyDescent="0.4">
      <c r="A23" s="35" t="s">
        <v>24</v>
      </c>
      <c r="B23" s="148"/>
      <c r="C23" s="177">
        <v>8923863</v>
      </c>
      <c r="D23" s="153"/>
      <c r="E23" s="177">
        <v>7918382</v>
      </c>
      <c r="F23" s="153"/>
      <c r="G23" s="79">
        <v>421459</v>
      </c>
      <c r="H23" s="153"/>
      <c r="I23" s="79">
        <v>48512</v>
      </c>
    </row>
    <row r="24" spans="1:9" ht="19.5" customHeight="1" x14ac:dyDescent="0.4">
      <c r="A24" s="35" t="s">
        <v>25</v>
      </c>
      <c r="B24" s="148"/>
      <c r="C24" s="80">
        <v>19338</v>
      </c>
      <c r="D24" s="115"/>
      <c r="E24" s="80">
        <v>31130</v>
      </c>
      <c r="F24" s="115"/>
      <c r="G24" s="80">
        <v>0</v>
      </c>
      <c r="H24" s="115"/>
      <c r="I24" s="80">
        <v>0</v>
      </c>
    </row>
    <row r="25" spans="1:9" ht="19.5" customHeight="1" x14ac:dyDescent="0.4">
      <c r="A25" s="22" t="s">
        <v>26</v>
      </c>
      <c r="B25" s="178"/>
      <c r="C25" s="78">
        <f>SUM(C12:C24)</f>
        <v>218595140</v>
      </c>
      <c r="D25" s="157"/>
      <c r="E25" s="78">
        <f>SUM(E12:E24)</f>
        <v>233219126</v>
      </c>
      <c r="F25" s="157"/>
      <c r="G25" s="78">
        <f>SUM(G12:G24)</f>
        <v>20475147</v>
      </c>
      <c r="H25" s="157"/>
      <c r="I25" s="78">
        <f>SUM(I12:I24)</f>
        <v>17743151</v>
      </c>
    </row>
    <row r="26" spans="1:9" ht="19.5" customHeight="1" x14ac:dyDescent="0.4">
      <c r="A26" s="179"/>
      <c r="B26" s="148"/>
      <c r="C26" s="115"/>
      <c r="D26" s="115"/>
      <c r="E26" s="115"/>
      <c r="F26" s="115"/>
      <c r="G26" s="115"/>
      <c r="H26" s="115"/>
      <c r="I26" s="115"/>
    </row>
    <row r="27" spans="1:9" ht="21.75" customHeight="1" x14ac:dyDescent="0.4">
      <c r="A27" s="21" t="s">
        <v>0</v>
      </c>
      <c r="B27" s="166"/>
      <c r="C27" s="115"/>
      <c r="D27" s="115"/>
      <c r="E27" s="115"/>
      <c r="F27" s="115"/>
      <c r="G27" s="115"/>
      <c r="H27" s="115"/>
      <c r="I27" s="115"/>
    </row>
    <row r="28" spans="1:9" ht="21.75" customHeight="1" x14ac:dyDescent="0.4">
      <c r="A28" s="21" t="s">
        <v>1</v>
      </c>
      <c r="B28" s="166"/>
      <c r="C28" s="115"/>
      <c r="D28" s="115"/>
      <c r="E28" s="115"/>
      <c r="F28" s="115"/>
      <c r="G28" s="115"/>
      <c r="H28" s="115"/>
      <c r="I28" s="115"/>
    </row>
    <row r="29" spans="1:9" ht="21.75" customHeight="1" x14ac:dyDescent="0.4">
      <c r="A29" s="164" t="s">
        <v>2</v>
      </c>
      <c r="B29" s="166"/>
      <c r="C29" s="115"/>
      <c r="D29" s="115"/>
      <c r="E29" s="115"/>
      <c r="F29" s="115"/>
      <c r="G29" s="115"/>
      <c r="H29" s="115"/>
      <c r="I29" s="115"/>
    </row>
    <row r="30" spans="1:9" s="136" customFormat="1" ht="18" customHeight="1" x14ac:dyDescent="0.3">
      <c r="A30" s="22"/>
      <c r="B30" s="166"/>
      <c r="C30" s="115"/>
      <c r="D30" s="115"/>
      <c r="E30" s="115"/>
      <c r="F30" s="115"/>
      <c r="G30" s="115"/>
      <c r="H30" s="115"/>
      <c r="I30" s="31" t="s">
        <v>3</v>
      </c>
    </row>
    <row r="31" spans="1:9" s="136" customFormat="1" ht="21.65" customHeight="1" x14ac:dyDescent="0.3">
      <c r="A31" s="165"/>
      <c r="B31" s="166"/>
      <c r="C31" s="261" t="s">
        <v>4</v>
      </c>
      <c r="D31" s="261"/>
      <c r="E31" s="261"/>
      <c r="F31" s="157"/>
      <c r="G31" s="261" t="s">
        <v>5</v>
      </c>
      <c r="H31" s="261"/>
      <c r="I31" s="261"/>
    </row>
    <row r="32" spans="1:9" s="136" customFormat="1" ht="21.65" customHeight="1" x14ac:dyDescent="0.3">
      <c r="A32" s="167"/>
      <c r="B32" s="168"/>
      <c r="C32" s="259" t="s">
        <v>6</v>
      </c>
      <c r="D32" s="259"/>
      <c r="E32" s="259"/>
      <c r="F32" s="162"/>
      <c r="G32" s="259" t="s">
        <v>7</v>
      </c>
      <c r="H32" s="259"/>
      <c r="I32" s="259"/>
    </row>
    <row r="33" spans="1:9" s="136" customFormat="1" ht="21.65" customHeight="1" x14ac:dyDescent="0.3">
      <c r="A33" s="167"/>
      <c r="B33" s="168"/>
      <c r="C33" s="170" t="s">
        <v>339</v>
      </c>
      <c r="D33" s="171"/>
      <c r="E33" s="171" t="s">
        <v>8</v>
      </c>
      <c r="F33" s="172"/>
      <c r="G33" s="170" t="s">
        <v>339</v>
      </c>
      <c r="H33" s="171"/>
      <c r="I33" s="171" t="s">
        <v>8</v>
      </c>
    </row>
    <row r="34" spans="1:9" s="136" customFormat="1" ht="21.65" customHeight="1" x14ac:dyDescent="0.3">
      <c r="A34" s="167"/>
      <c r="B34" s="148" t="s">
        <v>9</v>
      </c>
      <c r="C34" s="174">
        <v>2023</v>
      </c>
      <c r="D34" s="174"/>
      <c r="E34" s="174">
        <v>2022</v>
      </c>
      <c r="F34" s="174"/>
      <c r="G34" s="174">
        <v>2023</v>
      </c>
      <c r="H34" s="174"/>
      <c r="I34" s="174">
        <v>2022</v>
      </c>
    </row>
    <row r="35" spans="1:9" s="136" customFormat="1" ht="21.65" customHeight="1" x14ac:dyDescent="0.3">
      <c r="A35" s="22" t="s">
        <v>27</v>
      </c>
      <c r="B35" s="148"/>
      <c r="C35" s="47" t="s">
        <v>11</v>
      </c>
      <c r="D35" s="28"/>
      <c r="E35" s="47"/>
      <c r="F35" s="166"/>
      <c r="G35" s="47" t="s">
        <v>11</v>
      </c>
      <c r="H35" s="28"/>
      <c r="I35" s="47"/>
    </row>
    <row r="36" spans="1:9" s="136" customFormat="1" ht="19.5" customHeight="1" x14ac:dyDescent="0.3">
      <c r="A36" s="22"/>
      <c r="B36" s="148"/>
      <c r="C36" s="174"/>
      <c r="D36" s="118"/>
      <c r="E36" s="174"/>
      <c r="F36" s="118"/>
      <c r="G36" s="174"/>
      <c r="H36" s="118"/>
      <c r="I36" s="174"/>
    </row>
    <row r="37" spans="1:9" s="136" customFormat="1" ht="19.5" customHeight="1" x14ac:dyDescent="0.3">
      <c r="A37" s="45" t="s">
        <v>28</v>
      </c>
      <c r="B37" s="148"/>
      <c r="C37" s="115"/>
      <c r="D37" s="115"/>
      <c r="E37" s="115"/>
      <c r="F37" s="115"/>
      <c r="G37" s="115"/>
      <c r="H37" s="115"/>
      <c r="I37" s="115"/>
    </row>
    <row r="38" spans="1:9" s="136" customFormat="1" ht="19.5" customHeight="1" x14ac:dyDescent="0.3">
      <c r="A38" s="35" t="s">
        <v>29</v>
      </c>
      <c r="B38" s="148">
        <v>11</v>
      </c>
      <c r="C38" s="120">
        <v>15015118</v>
      </c>
      <c r="D38" s="115"/>
      <c r="E38" s="120">
        <v>16590363</v>
      </c>
      <c r="F38" s="115"/>
      <c r="G38" s="120">
        <v>910200</v>
      </c>
      <c r="H38" s="115"/>
      <c r="I38" s="120">
        <v>919200</v>
      </c>
    </row>
    <row r="39" spans="1:9" s="136" customFormat="1" ht="19.5" customHeight="1" x14ac:dyDescent="0.3">
      <c r="A39" s="35" t="s">
        <v>30</v>
      </c>
      <c r="B39" s="148">
        <v>3</v>
      </c>
      <c r="C39" s="79">
        <v>0</v>
      </c>
      <c r="D39" s="160"/>
      <c r="E39" s="79">
        <v>0</v>
      </c>
      <c r="F39" s="115"/>
      <c r="G39" s="120">
        <v>246035122</v>
      </c>
      <c r="H39" s="120"/>
      <c r="I39" s="120">
        <v>241229221</v>
      </c>
    </row>
    <row r="40" spans="1:9" s="136" customFormat="1" ht="19.5" customHeight="1" x14ac:dyDescent="0.3">
      <c r="A40" s="35" t="s">
        <v>31</v>
      </c>
      <c r="B40" s="148">
        <v>4</v>
      </c>
      <c r="C40" s="120">
        <v>235955374</v>
      </c>
      <c r="D40" s="115"/>
      <c r="E40" s="120">
        <v>235340728</v>
      </c>
      <c r="F40" s="115"/>
      <c r="G40" s="120">
        <v>160125</v>
      </c>
      <c r="H40" s="115"/>
      <c r="I40" s="120">
        <v>160125</v>
      </c>
    </row>
    <row r="41" spans="1:9" s="136" customFormat="1" ht="19.5" customHeight="1" x14ac:dyDescent="0.3">
      <c r="A41" s="35" t="s">
        <v>32</v>
      </c>
      <c r="B41" s="148">
        <v>4</v>
      </c>
      <c r="C41" s="120">
        <v>19236467</v>
      </c>
      <c r="D41" s="149"/>
      <c r="E41" s="120">
        <v>20123698</v>
      </c>
      <c r="F41" s="149"/>
      <c r="G41" s="79">
        <v>4360381</v>
      </c>
      <c r="H41" s="120"/>
      <c r="I41" s="79">
        <v>4360381</v>
      </c>
    </row>
    <row r="42" spans="1:9" s="136" customFormat="1" ht="19.5" customHeight="1" x14ac:dyDescent="0.3">
      <c r="A42" s="35" t="s">
        <v>33</v>
      </c>
      <c r="B42" s="148" t="s">
        <v>313</v>
      </c>
      <c r="C42" s="79">
        <v>1010671</v>
      </c>
      <c r="D42" s="160"/>
      <c r="E42" s="79">
        <v>0</v>
      </c>
      <c r="F42" s="115"/>
      <c r="G42" s="79">
        <v>370000</v>
      </c>
      <c r="H42" s="115"/>
      <c r="I42" s="79">
        <v>3218000</v>
      </c>
    </row>
    <row r="43" spans="1:9" s="136" customFormat="1" ht="19.5" customHeight="1" x14ac:dyDescent="0.3">
      <c r="A43" s="35" t="s">
        <v>34</v>
      </c>
      <c r="B43" s="148"/>
      <c r="C43" s="120">
        <v>7951164</v>
      </c>
      <c r="D43" s="115"/>
      <c r="E43" s="120">
        <v>7934300</v>
      </c>
      <c r="F43" s="115"/>
      <c r="G43" s="120">
        <v>2677130</v>
      </c>
      <c r="H43" s="115"/>
      <c r="I43" s="120">
        <v>2677130</v>
      </c>
    </row>
    <row r="44" spans="1:9" s="136" customFormat="1" ht="19.5" customHeight="1" x14ac:dyDescent="0.3">
      <c r="A44" s="35" t="s">
        <v>35</v>
      </c>
      <c r="B44" s="148">
        <v>5</v>
      </c>
      <c r="C44" s="120">
        <v>273821635</v>
      </c>
      <c r="D44" s="115"/>
      <c r="E44" s="120">
        <v>276663734</v>
      </c>
      <c r="F44" s="115"/>
      <c r="G44" s="120">
        <v>20522742</v>
      </c>
      <c r="H44" s="115"/>
      <c r="I44" s="120">
        <v>20761904</v>
      </c>
    </row>
    <row r="45" spans="1:9" s="136" customFormat="1" ht="19.5" customHeight="1" x14ac:dyDescent="0.3">
      <c r="A45" s="35" t="s">
        <v>36</v>
      </c>
      <c r="B45" s="148"/>
      <c r="C45" s="120">
        <v>35875543</v>
      </c>
      <c r="D45" s="115"/>
      <c r="E45" s="120">
        <v>35881634</v>
      </c>
      <c r="F45" s="115"/>
      <c r="G45" s="79">
        <v>529979</v>
      </c>
      <c r="H45" s="115"/>
      <c r="I45" s="79">
        <v>608996</v>
      </c>
    </row>
    <row r="46" spans="1:9" s="136" customFormat="1" ht="19.5" customHeight="1" x14ac:dyDescent="0.3">
      <c r="A46" s="35" t="s">
        <v>37</v>
      </c>
      <c r="B46" s="148"/>
      <c r="C46" s="120">
        <v>62792324</v>
      </c>
      <c r="D46" s="180"/>
      <c r="E46" s="120">
        <v>62766519</v>
      </c>
      <c r="F46" s="180"/>
      <c r="G46" s="79">
        <v>0</v>
      </c>
      <c r="H46" s="160"/>
      <c r="I46" s="79">
        <v>0</v>
      </c>
    </row>
    <row r="47" spans="1:9" s="136" customFormat="1" ht="21.65" customHeight="1" x14ac:dyDescent="0.3">
      <c r="A47" s="35" t="s">
        <v>38</v>
      </c>
      <c r="B47" s="148"/>
      <c r="C47" s="120">
        <v>13679026</v>
      </c>
      <c r="D47" s="115"/>
      <c r="E47" s="120">
        <v>13457689</v>
      </c>
      <c r="F47" s="115"/>
      <c r="G47" s="120">
        <v>49321</v>
      </c>
      <c r="H47" s="115"/>
      <c r="I47" s="120">
        <v>45810</v>
      </c>
    </row>
    <row r="48" spans="1:9" s="136" customFormat="1" ht="21.65" customHeight="1" x14ac:dyDescent="0.3">
      <c r="A48" s="35" t="s">
        <v>39</v>
      </c>
      <c r="B48" s="148"/>
      <c r="C48" s="120">
        <v>12595110</v>
      </c>
      <c r="D48" s="180"/>
      <c r="E48" s="120">
        <v>12236149</v>
      </c>
      <c r="F48" s="180"/>
      <c r="G48" s="79">
        <v>0</v>
      </c>
      <c r="H48" s="180"/>
      <c r="I48" s="79">
        <v>0</v>
      </c>
    </row>
    <row r="49" spans="1:9" s="136" customFormat="1" ht="21.65" customHeight="1" x14ac:dyDescent="0.3">
      <c r="A49" s="35" t="s">
        <v>40</v>
      </c>
      <c r="B49" s="148"/>
      <c r="C49" s="120">
        <v>5770429</v>
      </c>
      <c r="D49" s="115"/>
      <c r="E49" s="120">
        <v>4582032</v>
      </c>
      <c r="F49" s="115"/>
      <c r="G49" s="79">
        <v>338318</v>
      </c>
      <c r="H49" s="115"/>
      <c r="I49" s="79">
        <v>0</v>
      </c>
    </row>
    <row r="50" spans="1:9" s="136" customFormat="1" ht="21.65" customHeight="1" x14ac:dyDescent="0.3">
      <c r="A50" s="35" t="s">
        <v>41</v>
      </c>
      <c r="B50" s="148">
        <v>11</v>
      </c>
      <c r="C50" s="79">
        <v>4094672</v>
      </c>
      <c r="D50" s="115"/>
      <c r="E50" s="79">
        <v>3724461</v>
      </c>
      <c r="F50" s="115"/>
      <c r="G50" s="79">
        <v>233248</v>
      </c>
      <c r="H50" s="160"/>
      <c r="I50" s="79">
        <v>254000</v>
      </c>
    </row>
    <row r="51" spans="1:9" s="136" customFormat="1" ht="21.65" customHeight="1" x14ac:dyDescent="0.3">
      <c r="A51" s="35" t="s">
        <v>42</v>
      </c>
      <c r="B51" s="148"/>
      <c r="C51" s="154">
        <v>3788491</v>
      </c>
      <c r="D51" s="115"/>
      <c r="E51" s="154">
        <v>4466747</v>
      </c>
      <c r="F51" s="115"/>
      <c r="G51" s="154">
        <v>38903</v>
      </c>
      <c r="H51" s="115"/>
      <c r="I51" s="154">
        <v>382213</v>
      </c>
    </row>
    <row r="52" spans="1:9" s="136" customFormat="1" ht="19.5" customHeight="1" x14ac:dyDescent="0.3">
      <c r="A52" s="22" t="s">
        <v>43</v>
      </c>
      <c r="B52" s="148"/>
      <c r="C52" s="78">
        <f>SUM(C38:C51)</f>
        <v>691586024</v>
      </c>
      <c r="D52" s="157"/>
      <c r="E52" s="78">
        <f>SUM(E38:E51)</f>
        <v>693768054</v>
      </c>
      <c r="F52" s="157"/>
      <c r="G52" s="78">
        <f>SUM(G38:G51)</f>
        <v>276225469</v>
      </c>
      <c r="H52" s="157"/>
      <c r="I52" s="78">
        <f>SUM(I38:I51)</f>
        <v>274616980</v>
      </c>
    </row>
    <row r="53" spans="1:9" s="136" customFormat="1" ht="19.5" customHeight="1" x14ac:dyDescent="0.3">
      <c r="A53" s="165"/>
      <c r="B53" s="148"/>
      <c r="C53" s="79"/>
      <c r="D53" s="157"/>
      <c r="E53" s="79"/>
      <c r="F53" s="157"/>
      <c r="G53" s="79"/>
      <c r="H53" s="157"/>
      <c r="I53" s="79"/>
    </row>
    <row r="54" spans="1:9" s="136" customFormat="1" ht="19.5" customHeight="1" thickBot="1" x14ac:dyDescent="0.35">
      <c r="A54" s="22" t="s">
        <v>44</v>
      </c>
      <c r="B54" s="148"/>
      <c r="C54" s="130">
        <f>C25+C52</f>
        <v>910181164</v>
      </c>
      <c r="D54" s="157"/>
      <c r="E54" s="130">
        <f>E25+E52</f>
        <v>926987180</v>
      </c>
      <c r="F54" s="157"/>
      <c r="G54" s="130">
        <f>G25+G52</f>
        <v>296700616</v>
      </c>
      <c r="H54" s="157"/>
      <c r="I54" s="130">
        <f>I25+I52</f>
        <v>292360131</v>
      </c>
    </row>
    <row r="55" spans="1:9" s="136" customFormat="1" ht="19.5" customHeight="1" thickTop="1" x14ac:dyDescent="0.3">
      <c r="A55" s="166"/>
      <c r="B55" s="166"/>
      <c r="C55" s="166"/>
      <c r="D55" s="166"/>
      <c r="E55" s="166"/>
      <c r="F55" s="166"/>
      <c r="G55" s="166"/>
      <c r="H55" s="166"/>
      <c r="I55" s="166"/>
    </row>
    <row r="56" spans="1:9" ht="21.75" customHeight="1" x14ac:dyDescent="0.4">
      <c r="A56" s="21" t="s">
        <v>0</v>
      </c>
      <c r="B56" s="178"/>
      <c r="C56" s="115"/>
      <c r="D56" s="115"/>
      <c r="E56" s="115"/>
      <c r="F56" s="115"/>
      <c r="G56" s="115"/>
      <c r="H56" s="115"/>
      <c r="I56" s="115"/>
    </row>
    <row r="57" spans="1:9" ht="21.75" customHeight="1" x14ac:dyDescent="0.4">
      <c r="A57" s="21" t="s">
        <v>1</v>
      </c>
      <c r="B57" s="178"/>
      <c r="C57" s="115"/>
      <c r="D57" s="115"/>
      <c r="E57" s="115"/>
      <c r="F57" s="115"/>
      <c r="G57" s="115"/>
      <c r="H57" s="115"/>
      <c r="I57" s="115"/>
    </row>
    <row r="58" spans="1:9" ht="21.75" customHeight="1" x14ac:dyDescent="0.4">
      <c r="A58" s="164" t="s">
        <v>2</v>
      </c>
      <c r="B58" s="178"/>
      <c r="C58" s="115"/>
      <c r="D58" s="115"/>
      <c r="E58" s="115"/>
      <c r="F58" s="115"/>
      <c r="G58" s="115"/>
      <c r="H58" s="115"/>
      <c r="I58" s="115"/>
    </row>
    <row r="59" spans="1:9" ht="18" customHeight="1" x14ac:dyDescent="0.4">
      <c r="A59" s="181"/>
      <c r="B59" s="166"/>
      <c r="C59" s="115"/>
      <c r="D59" s="115"/>
      <c r="E59" s="115"/>
      <c r="F59" s="115"/>
      <c r="G59" s="115"/>
      <c r="H59" s="116"/>
      <c r="I59" s="31" t="s">
        <v>3</v>
      </c>
    </row>
    <row r="60" spans="1:9" s="136" customFormat="1" ht="21.65" customHeight="1" x14ac:dyDescent="0.3">
      <c r="A60" s="165"/>
      <c r="B60" s="166"/>
      <c r="C60" s="261" t="s">
        <v>4</v>
      </c>
      <c r="D60" s="261"/>
      <c r="E60" s="261"/>
      <c r="F60" s="157"/>
      <c r="G60" s="261" t="s">
        <v>5</v>
      </c>
      <c r="H60" s="261"/>
      <c r="I60" s="261"/>
    </row>
    <row r="61" spans="1:9" s="136" customFormat="1" ht="21.65" customHeight="1" x14ac:dyDescent="0.3">
      <c r="A61" s="167"/>
      <c r="B61" s="168"/>
      <c r="C61" s="259" t="s">
        <v>6</v>
      </c>
      <c r="D61" s="259"/>
      <c r="E61" s="259"/>
      <c r="F61" s="162"/>
      <c r="G61" s="260" t="s">
        <v>7</v>
      </c>
      <c r="H61" s="260"/>
      <c r="I61" s="260"/>
    </row>
    <row r="62" spans="1:9" ht="21.65" customHeight="1" x14ac:dyDescent="0.4">
      <c r="A62" s="182"/>
      <c r="B62" s="168"/>
      <c r="C62" s="170" t="s">
        <v>339</v>
      </c>
      <c r="D62" s="171"/>
      <c r="E62" s="171" t="s">
        <v>8</v>
      </c>
      <c r="F62" s="172"/>
      <c r="G62" s="170" t="s">
        <v>339</v>
      </c>
      <c r="H62" s="171"/>
      <c r="I62" s="171" t="s">
        <v>8</v>
      </c>
    </row>
    <row r="63" spans="1:9" ht="21.65" customHeight="1" x14ac:dyDescent="0.4">
      <c r="A63" s="182"/>
      <c r="B63" s="148" t="s">
        <v>9</v>
      </c>
      <c r="C63" s="174">
        <v>2023</v>
      </c>
      <c r="D63" s="174"/>
      <c r="E63" s="174">
        <v>2022</v>
      </c>
      <c r="F63" s="174"/>
      <c r="G63" s="174">
        <v>2023</v>
      </c>
      <c r="H63" s="174"/>
      <c r="I63" s="174">
        <v>2022</v>
      </c>
    </row>
    <row r="64" spans="1:9" ht="21.65" customHeight="1" x14ac:dyDescent="0.4">
      <c r="A64" s="164" t="s">
        <v>45</v>
      </c>
      <c r="B64" s="148"/>
      <c r="C64" s="47" t="s">
        <v>11</v>
      </c>
      <c r="D64" s="28"/>
      <c r="E64" s="47"/>
      <c r="F64" s="150"/>
      <c r="G64" s="47" t="s">
        <v>11</v>
      </c>
      <c r="H64" s="28"/>
      <c r="I64" s="47"/>
    </row>
    <row r="65" spans="1:9" ht="19.5" customHeight="1" x14ac:dyDescent="0.4">
      <c r="A65" s="164"/>
      <c r="B65" s="148"/>
      <c r="C65" s="174"/>
      <c r="D65" s="118"/>
      <c r="E65" s="174"/>
      <c r="F65" s="118"/>
      <c r="G65" s="174"/>
      <c r="H65" s="118"/>
      <c r="I65" s="174"/>
    </row>
    <row r="66" spans="1:9" s="136" customFormat="1" ht="19.5" customHeight="1" x14ac:dyDescent="0.3">
      <c r="A66" s="45" t="s">
        <v>46</v>
      </c>
      <c r="B66" s="168"/>
      <c r="C66" s="115"/>
      <c r="D66" s="115"/>
      <c r="E66" s="115"/>
      <c r="F66" s="115"/>
      <c r="G66" s="115"/>
      <c r="H66" s="115"/>
      <c r="I66" s="115"/>
    </row>
    <row r="67" spans="1:9" s="136" customFormat="1" ht="19.5" customHeight="1" x14ac:dyDescent="0.3">
      <c r="A67" s="35" t="s">
        <v>47</v>
      </c>
      <c r="B67" s="148"/>
      <c r="C67" s="115"/>
      <c r="D67" s="115"/>
      <c r="E67" s="115"/>
      <c r="F67" s="115"/>
      <c r="G67" s="115"/>
      <c r="H67" s="115"/>
      <c r="I67" s="115"/>
    </row>
    <row r="68" spans="1:9" s="136" customFormat="1" ht="19.5" customHeight="1" x14ac:dyDescent="0.3">
      <c r="A68" s="35" t="s">
        <v>48</v>
      </c>
      <c r="B68" s="148"/>
      <c r="C68" s="120">
        <v>93799483</v>
      </c>
      <c r="D68" s="115"/>
      <c r="E68" s="120">
        <v>94753369</v>
      </c>
      <c r="F68" s="115"/>
      <c r="G68" s="79">
        <v>0</v>
      </c>
      <c r="H68" s="115"/>
      <c r="I68" s="79">
        <v>0</v>
      </c>
    </row>
    <row r="69" spans="1:9" s="136" customFormat="1" ht="19.5" customHeight="1" x14ac:dyDescent="0.3">
      <c r="A69" s="35" t="s">
        <v>49</v>
      </c>
      <c r="B69" s="148"/>
      <c r="C69" s="120">
        <v>50131422</v>
      </c>
      <c r="D69" s="115"/>
      <c r="E69" s="120">
        <v>20686554</v>
      </c>
      <c r="F69" s="115"/>
      <c r="G69" s="115">
        <v>19669091</v>
      </c>
      <c r="H69" s="115"/>
      <c r="I69" s="115">
        <v>3544677</v>
      </c>
    </row>
    <row r="70" spans="1:9" s="136" customFormat="1" ht="19.5" customHeight="1" x14ac:dyDescent="0.3">
      <c r="A70" s="35" t="s">
        <v>50</v>
      </c>
      <c r="B70" s="148"/>
      <c r="C70" s="120">
        <v>40410445</v>
      </c>
      <c r="D70" s="115"/>
      <c r="E70" s="120">
        <v>50963728</v>
      </c>
      <c r="F70" s="115"/>
      <c r="G70" s="115">
        <v>954035</v>
      </c>
      <c r="H70" s="115"/>
      <c r="I70" s="115">
        <v>1388629</v>
      </c>
    </row>
    <row r="71" spans="1:9" s="136" customFormat="1" ht="19.5" customHeight="1" x14ac:dyDescent="0.3">
      <c r="A71" s="35" t="s">
        <v>51</v>
      </c>
      <c r="B71" s="166"/>
      <c r="C71" s="120">
        <v>15108374</v>
      </c>
      <c r="D71" s="115"/>
      <c r="E71" s="120">
        <v>13067579</v>
      </c>
      <c r="F71" s="115"/>
      <c r="G71" s="115">
        <v>644648</v>
      </c>
      <c r="H71" s="115"/>
      <c r="I71" s="115">
        <v>155063</v>
      </c>
    </row>
    <row r="72" spans="1:9" s="136" customFormat="1" ht="19.5" customHeight="1" x14ac:dyDescent="0.3">
      <c r="A72" s="35" t="s">
        <v>52</v>
      </c>
      <c r="B72" s="148">
        <v>11</v>
      </c>
      <c r="C72" s="79">
        <v>56423321</v>
      </c>
      <c r="D72" s="120"/>
      <c r="E72" s="79">
        <v>66117103</v>
      </c>
      <c r="F72" s="120"/>
      <c r="G72" s="79">
        <v>15602126</v>
      </c>
      <c r="H72" s="120"/>
      <c r="I72" s="79">
        <v>11104839</v>
      </c>
    </row>
    <row r="73" spans="1:9" s="136" customFormat="1" ht="19.5" customHeight="1" x14ac:dyDescent="0.3">
      <c r="A73" s="35" t="s">
        <v>53</v>
      </c>
      <c r="B73" s="148"/>
      <c r="C73" s="120">
        <v>5193702</v>
      </c>
      <c r="D73" s="120"/>
      <c r="E73" s="120">
        <v>4921366</v>
      </c>
      <c r="F73" s="120"/>
      <c r="G73" s="126">
        <v>180422</v>
      </c>
      <c r="H73" s="120"/>
      <c r="I73" s="126">
        <v>182270</v>
      </c>
    </row>
    <row r="74" spans="1:9" s="136" customFormat="1" ht="19.5" customHeight="1" x14ac:dyDescent="0.3">
      <c r="A74" s="35" t="s">
        <v>54</v>
      </c>
      <c r="B74" s="148">
        <v>2</v>
      </c>
      <c r="C74" s="120">
        <v>1863791</v>
      </c>
      <c r="D74" s="160"/>
      <c r="E74" s="120">
        <v>1994216</v>
      </c>
      <c r="F74" s="120"/>
      <c r="G74" s="79">
        <v>14420000</v>
      </c>
      <c r="H74" s="120"/>
      <c r="I74" s="79">
        <v>11170000</v>
      </c>
    </row>
    <row r="75" spans="1:9" s="136" customFormat="1" ht="19.5" customHeight="1" x14ac:dyDescent="0.3">
      <c r="A75" s="35" t="s">
        <v>55</v>
      </c>
      <c r="B75" s="166"/>
      <c r="C75" s="120">
        <v>1215732</v>
      </c>
      <c r="D75" s="115"/>
      <c r="E75" s="120">
        <v>2310631</v>
      </c>
      <c r="F75" s="115"/>
      <c r="G75" s="79">
        <v>0</v>
      </c>
      <c r="H75" s="160"/>
      <c r="I75" s="79">
        <v>0</v>
      </c>
    </row>
    <row r="76" spans="1:9" s="136" customFormat="1" ht="19.5" customHeight="1" x14ac:dyDescent="0.3">
      <c r="A76" s="35" t="s">
        <v>56</v>
      </c>
      <c r="B76" s="148">
        <v>11</v>
      </c>
      <c r="C76" s="79">
        <v>549058</v>
      </c>
      <c r="D76" s="120"/>
      <c r="E76" s="79">
        <v>152392</v>
      </c>
      <c r="F76" s="120"/>
      <c r="G76" s="79">
        <v>104379</v>
      </c>
      <c r="H76" s="120"/>
      <c r="I76" s="79">
        <v>713</v>
      </c>
    </row>
    <row r="77" spans="1:9" s="136" customFormat="1" ht="19.5" customHeight="1" x14ac:dyDescent="0.3">
      <c r="A77" s="35" t="s">
        <v>57</v>
      </c>
      <c r="B77" s="148"/>
      <c r="C77" s="79">
        <v>11432008</v>
      </c>
      <c r="D77" s="120"/>
      <c r="E77" s="79">
        <v>12010726</v>
      </c>
      <c r="F77" s="120"/>
      <c r="G77" s="79">
        <v>1379533</v>
      </c>
      <c r="H77" s="120"/>
      <c r="I77" s="79">
        <v>1723384</v>
      </c>
    </row>
    <row r="78" spans="1:9" s="136" customFormat="1" ht="19.5" customHeight="1" x14ac:dyDescent="0.3">
      <c r="A78" s="22" t="s">
        <v>58</v>
      </c>
      <c r="B78" s="148"/>
      <c r="C78" s="122">
        <f>SUM(C68:C77)</f>
        <v>276127336</v>
      </c>
      <c r="D78" s="157"/>
      <c r="E78" s="122">
        <f>SUM(E68:E77)</f>
        <v>266977664</v>
      </c>
      <c r="F78" s="157"/>
      <c r="G78" s="122">
        <f>SUM(G68:G77)</f>
        <v>52954234</v>
      </c>
      <c r="H78" s="157"/>
      <c r="I78" s="122">
        <f>SUM(I68:I77)</f>
        <v>29269575</v>
      </c>
    </row>
    <row r="79" spans="1:9" s="136" customFormat="1" ht="19.5" customHeight="1" x14ac:dyDescent="0.3">
      <c r="A79" s="167"/>
      <c r="B79" s="148"/>
      <c r="C79" s="115"/>
      <c r="D79" s="115"/>
      <c r="E79" s="115"/>
      <c r="F79" s="115"/>
      <c r="G79" s="115"/>
      <c r="H79" s="115"/>
      <c r="I79" s="115"/>
    </row>
    <row r="80" spans="1:9" s="136" customFormat="1" ht="19.5" customHeight="1" x14ac:dyDescent="0.3">
      <c r="A80" s="45" t="s">
        <v>59</v>
      </c>
      <c r="B80" s="148"/>
      <c r="C80" s="115"/>
      <c r="D80" s="115"/>
      <c r="E80" s="115"/>
      <c r="F80" s="115"/>
      <c r="G80" s="115"/>
      <c r="H80" s="115"/>
      <c r="I80" s="115"/>
    </row>
    <row r="81" spans="1:9" s="136" customFormat="1" ht="19.5" customHeight="1" x14ac:dyDescent="0.3">
      <c r="A81" s="35" t="s">
        <v>60</v>
      </c>
      <c r="B81" s="148" t="s">
        <v>314</v>
      </c>
      <c r="C81" s="120">
        <v>296879588</v>
      </c>
      <c r="D81" s="115"/>
      <c r="E81" s="120">
        <v>301499301</v>
      </c>
      <c r="F81" s="115"/>
      <c r="G81" s="115">
        <v>98981902</v>
      </c>
      <c r="H81" s="115"/>
      <c r="I81" s="115">
        <v>114499296</v>
      </c>
    </row>
    <row r="82" spans="1:9" s="136" customFormat="1" ht="19.5" customHeight="1" x14ac:dyDescent="0.3">
      <c r="A82" s="35" t="s">
        <v>61</v>
      </c>
      <c r="B82" s="148"/>
      <c r="C82" s="79">
        <v>30088370</v>
      </c>
      <c r="D82" s="120"/>
      <c r="E82" s="79">
        <v>30581291</v>
      </c>
      <c r="F82" s="120"/>
      <c r="G82" s="120">
        <v>346908</v>
      </c>
      <c r="H82" s="120"/>
      <c r="I82" s="120">
        <v>427740</v>
      </c>
    </row>
    <row r="83" spans="1:9" s="136" customFormat="1" ht="19.5" customHeight="1" x14ac:dyDescent="0.3">
      <c r="A83" s="35" t="s">
        <v>62</v>
      </c>
      <c r="B83" s="148"/>
      <c r="C83" s="120">
        <v>15171848</v>
      </c>
      <c r="D83" s="115"/>
      <c r="E83" s="120">
        <v>16338373</v>
      </c>
      <c r="F83" s="115"/>
      <c r="G83" s="79">
        <v>0</v>
      </c>
      <c r="H83" s="115"/>
      <c r="I83" s="79">
        <v>388277</v>
      </c>
    </row>
    <row r="84" spans="1:9" s="136" customFormat="1" ht="19.5" customHeight="1" x14ac:dyDescent="0.3">
      <c r="A84" s="35" t="s">
        <v>63</v>
      </c>
      <c r="B84" s="148"/>
      <c r="C84" s="120">
        <v>9312305</v>
      </c>
      <c r="D84" s="149"/>
      <c r="E84" s="120">
        <v>9149572</v>
      </c>
      <c r="F84" s="149"/>
      <c r="G84" s="149">
        <v>2588387</v>
      </c>
      <c r="H84" s="149"/>
      <c r="I84" s="149">
        <v>2561023</v>
      </c>
    </row>
    <row r="85" spans="1:9" s="136" customFormat="1" ht="19.5" customHeight="1" x14ac:dyDescent="0.3">
      <c r="A85" s="35" t="s">
        <v>64</v>
      </c>
      <c r="B85" s="148"/>
      <c r="C85" s="120">
        <v>1939403</v>
      </c>
      <c r="D85" s="149"/>
      <c r="E85" s="120">
        <v>2597434</v>
      </c>
      <c r="F85" s="149"/>
      <c r="G85" s="79">
        <v>0</v>
      </c>
      <c r="H85" s="149"/>
      <c r="I85" s="79">
        <v>0</v>
      </c>
    </row>
    <row r="86" spans="1:9" s="136" customFormat="1" ht="19.5" customHeight="1" x14ac:dyDescent="0.3">
      <c r="A86" s="183" t="s">
        <v>327</v>
      </c>
      <c r="B86" s="148">
        <v>11</v>
      </c>
      <c r="C86" s="120">
        <v>61344</v>
      </c>
      <c r="D86" s="115"/>
      <c r="E86" s="79">
        <v>0</v>
      </c>
      <c r="F86" s="115"/>
      <c r="G86" s="79">
        <v>0</v>
      </c>
      <c r="H86" s="115"/>
      <c r="I86" s="79">
        <v>0</v>
      </c>
    </row>
    <row r="87" spans="1:9" s="136" customFormat="1" ht="19.5" customHeight="1" x14ac:dyDescent="0.3">
      <c r="A87" s="22" t="s">
        <v>65</v>
      </c>
      <c r="B87" s="148"/>
      <c r="C87" s="122">
        <f>SUM(C81:C86)</f>
        <v>353452858</v>
      </c>
      <c r="D87" s="157"/>
      <c r="E87" s="122">
        <f>SUM(E81:E86)</f>
        <v>360165971</v>
      </c>
      <c r="F87" s="157"/>
      <c r="G87" s="122">
        <f>SUM(G81:G86)</f>
        <v>101917197</v>
      </c>
      <c r="H87" s="157"/>
      <c r="I87" s="122">
        <f>SUM(I81:I86)</f>
        <v>117876336</v>
      </c>
    </row>
    <row r="88" spans="1:9" s="136" customFormat="1" ht="19.5" customHeight="1" x14ac:dyDescent="0.3">
      <c r="A88" s="165"/>
      <c r="B88" s="148"/>
      <c r="C88" s="162"/>
      <c r="D88" s="162"/>
      <c r="E88" s="162"/>
      <c r="F88" s="162"/>
      <c r="G88" s="162"/>
      <c r="H88" s="162"/>
      <c r="I88" s="162"/>
    </row>
    <row r="89" spans="1:9" s="136" customFormat="1" ht="19.5" customHeight="1" x14ac:dyDescent="0.3">
      <c r="A89" s="22" t="s">
        <v>66</v>
      </c>
      <c r="B89" s="148"/>
      <c r="C89" s="78">
        <f>C78+C87</f>
        <v>629580194</v>
      </c>
      <c r="D89" s="157"/>
      <c r="E89" s="78">
        <f>E78+E87</f>
        <v>627143635</v>
      </c>
      <c r="F89" s="157"/>
      <c r="G89" s="184">
        <f>G78+G87</f>
        <v>154871431</v>
      </c>
      <c r="H89" s="157"/>
      <c r="I89" s="78">
        <f>I78+I87</f>
        <v>147145911</v>
      </c>
    </row>
    <row r="90" spans="1:9" s="136" customFormat="1" ht="19.5" customHeight="1" x14ac:dyDescent="0.3">
      <c r="A90" s="165"/>
      <c r="B90" s="148"/>
      <c r="C90" s="162"/>
      <c r="D90" s="157"/>
      <c r="E90" s="162"/>
      <c r="F90" s="157"/>
      <c r="G90" s="162"/>
      <c r="H90" s="157"/>
      <c r="I90" s="162"/>
    </row>
    <row r="91" spans="1:9" s="150" customFormat="1" ht="21.75" customHeight="1" x14ac:dyDescent="0.3">
      <c r="A91" s="21" t="s">
        <v>0</v>
      </c>
      <c r="B91" s="166"/>
      <c r="C91" s="115"/>
      <c r="D91" s="115"/>
      <c r="E91" s="115"/>
      <c r="F91" s="115"/>
      <c r="G91" s="115"/>
      <c r="H91" s="115"/>
      <c r="I91" s="115"/>
    </row>
    <row r="92" spans="1:9" s="150" customFormat="1" ht="21.75" customHeight="1" x14ac:dyDescent="0.3">
      <c r="A92" s="21" t="s">
        <v>1</v>
      </c>
      <c r="B92" s="166"/>
      <c r="C92" s="115"/>
      <c r="D92" s="115"/>
      <c r="E92" s="115"/>
      <c r="F92" s="115"/>
      <c r="G92" s="115"/>
      <c r="H92" s="115"/>
      <c r="I92" s="115"/>
    </row>
    <row r="93" spans="1:9" s="150" customFormat="1" ht="21.75" customHeight="1" x14ac:dyDescent="0.3">
      <c r="A93" s="164" t="s">
        <v>2</v>
      </c>
      <c r="B93" s="166"/>
      <c r="C93" s="115"/>
      <c r="D93" s="115"/>
      <c r="E93" s="115"/>
      <c r="F93" s="115"/>
      <c r="G93" s="115"/>
      <c r="H93" s="115"/>
      <c r="I93" s="115"/>
    </row>
    <row r="94" spans="1:9" ht="18" customHeight="1" x14ac:dyDescent="0.4">
      <c r="A94" s="142"/>
      <c r="B94" s="136"/>
      <c r="C94" s="10"/>
      <c r="D94" s="10"/>
      <c r="E94" s="10"/>
      <c r="F94" s="10"/>
      <c r="G94" s="10"/>
      <c r="H94" s="3"/>
      <c r="I94" s="31" t="s">
        <v>3</v>
      </c>
    </row>
    <row r="95" spans="1:9" s="136" customFormat="1" ht="21.65" customHeight="1" x14ac:dyDescent="0.3">
      <c r="A95" s="135"/>
      <c r="C95" s="261" t="s">
        <v>4</v>
      </c>
      <c r="D95" s="261"/>
      <c r="E95" s="261"/>
      <c r="F95" s="157"/>
      <c r="G95" s="261" t="s">
        <v>5</v>
      </c>
      <c r="H95" s="261"/>
      <c r="I95" s="261"/>
    </row>
    <row r="96" spans="1:9" s="136" customFormat="1" ht="21.65" customHeight="1" x14ac:dyDescent="0.3">
      <c r="A96" s="137"/>
      <c r="B96" s="138"/>
      <c r="C96" s="259" t="s">
        <v>6</v>
      </c>
      <c r="D96" s="259"/>
      <c r="E96" s="259"/>
      <c r="F96" s="162"/>
      <c r="G96" s="260" t="s">
        <v>7</v>
      </c>
      <c r="H96" s="260"/>
      <c r="I96" s="260"/>
    </row>
    <row r="97" spans="1:9" ht="21.65" customHeight="1" x14ac:dyDescent="0.4">
      <c r="A97" s="143"/>
      <c r="B97" s="138"/>
      <c r="C97" s="170" t="s">
        <v>339</v>
      </c>
      <c r="D97" s="171"/>
      <c r="E97" s="171" t="s">
        <v>8</v>
      </c>
      <c r="F97" s="172"/>
      <c r="G97" s="170" t="s">
        <v>339</v>
      </c>
      <c r="H97" s="171"/>
      <c r="I97" s="171" t="s">
        <v>8</v>
      </c>
    </row>
    <row r="98" spans="1:9" ht="21.65" customHeight="1" x14ac:dyDescent="0.4">
      <c r="A98" s="143"/>
      <c r="B98" s="148" t="s">
        <v>9</v>
      </c>
      <c r="C98" s="174">
        <v>2023</v>
      </c>
      <c r="D98" s="174"/>
      <c r="E98" s="174">
        <v>2022</v>
      </c>
      <c r="F98" s="174"/>
      <c r="G98" s="174">
        <v>2023</v>
      </c>
      <c r="H98" s="174"/>
      <c r="I98" s="174">
        <v>2022</v>
      </c>
    </row>
    <row r="99" spans="1:9" ht="21.65" customHeight="1" x14ac:dyDescent="0.4">
      <c r="A99" s="134" t="s">
        <v>67</v>
      </c>
      <c r="B99" s="140"/>
      <c r="C99" s="47" t="s">
        <v>11</v>
      </c>
      <c r="D99" s="28"/>
      <c r="E99" s="47"/>
      <c r="F99" s="150"/>
      <c r="G99" s="47" t="s">
        <v>11</v>
      </c>
      <c r="H99" s="28"/>
      <c r="I99" s="47"/>
    </row>
    <row r="100" spans="1:9" ht="19.5" customHeight="1" x14ac:dyDescent="0.4">
      <c r="A100" s="134" t="s">
        <v>68</v>
      </c>
      <c r="B100" s="140"/>
      <c r="C100" s="11"/>
      <c r="D100" s="12"/>
      <c r="E100" s="11"/>
      <c r="F100" s="12"/>
      <c r="G100" s="11"/>
      <c r="H100" s="12"/>
      <c r="I100" s="11"/>
    </row>
    <row r="101" spans="1:9" ht="19.5" customHeight="1" x14ac:dyDescent="0.4">
      <c r="A101" s="141" t="s">
        <v>69</v>
      </c>
      <c r="B101" s="140"/>
      <c r="C101" s="10"/>
      <c r="D101" s="10"/>
      <c r="E101" s="10"/>
      <c r="F101" s="10"/>
      <c r="G101" s="10"/>
      <c r="H101" s="10"/>
      <c r="I101" s="10"/>
    </row>
    <row r="102" spans="1:9" ht="19.5" customHeight="1" x14ac:dyDescent="0.4">
      <c r="A102" s="35" t="s">
        <v>70</v>
      </c>
      <c r="B102" s="148"/>
      <c r="C102" s="115"/>
      <c r="D102" s="115"/>
      <c r="E102" s="115"/>
      <c r="F102" s="115"/>
      <c r="G102" s="115"/>
      <c r="H102" s="115"/>
      <c r="I102" s="115"/>
    </row>
    <row r="103" spans="1:9" ht="19.5" customHeight="1" x14ac:dyDescent="0.4">
      <c r="A103" s="35" t="s">
        <v>71</v>
      </c>
      <c r="B103" s="148"/>
      <c r="C103" s="115"/>
      <c r="D103" s="115"/>
      <c r="E103" s="115"/>
      <c r="F103" s="115"/>
      <c r="G103" s="115"/>
      <c r="H103" s="115"/>
      <c r="I103" s="115"/>
    </row>
    <row r="104" spans="1:9" ht="19.5" customHeight="1" thickBot="1" x14ac:dyDescent="0.45">
      <c r="A104" s="35" t="s">
        <v>72</v>
      </c>
      <c r="B104" s="148"/>
      <c r="C104" s="151">
        <v>9291530</v>
      </c>
      <c r="D104" s="115"/>
      <c r="E104" s="151">
        <v>9291530</v>
      </c>
      <c r="F104" s="115"/>
      <c r="G104" s="151">
        <v>9291530</v>
      </c>
      <c r="H104" s="115"/>
      <c r="I104" s="152">
        <v>9291530</v>
      </c>
    </row>
    <row r="105" spans="1:9" ht="19.5" customHeight="1" thickTop="1" x14ac:dyDescent="0.4">
      <c r="A105" s="35" t="s">
        <v>73</v>
      </c>
      <c r="B105" s="148"/>
      <c r="C105" s="42"/>
      <c r="D105" s="115"/>
      <c r="E105" s="42"/>
      <c r="F105" s="115"/>
      <c r="G105" s="153"/>
      <c r="H105" s="115"/>
      <c r="I105" s="153"/>
    </row>
    <row r="106" spans="1:9" ht="19.5" customHeight="1" x14ac:dyDescent="0.4">
      <c r="A106" s="35" t="s">
        <v>72</v>
      </c>
      <c r="B106" s="148"/>
      <c r="C106" s="120">
        <v>8611242</v>
      </c>
      <c r="D106" s="115"/>
      <c r="E106" s="120">
        <v>8611242</v>
      </c>
      <c r="F106" s="115"/>
      <c r="G106" s="120">
        <v>8611242</v>
      </c>
      <c r="H106" s="115"/>
      <c r="I106" s="115">
        <v>8611242</v>
      </c>
    </row>
    <row r="107" spans="1:9" ht="19.5" customHeight="1" x14ac:dyDescent="0.4">
      <c r="A107" s="35" t="s">
        <v>74</v>
      </c>
      <c r="B107" s="148"/>
      <c r="C107" s="153"/>
      <c r="D107" s="153"/>
      <c r="E107" s="153"/>
      <c r="F107" s="153"/>
      <c r="G107" s="153"/>
      <c r="H107" s="153"/>
      <c r="I107" s="153"/>
    </row>
    <row r="108" spans="1:9" ht="19.5" customHeight="1" x14ac:dyDescent="0.4">
      <c r="A108" s="35" t="s">
        <v>75</v>
      </c>
      <c r="B108" s="148"/>
      <c r="C108" s="120">
        <v>57298909</v>
      </c>
      <c r="D108" s="115"/>
      <c r="E108" s="120">
        <v>57298909</v>
      </c>
      <c r="F108" s="115"/>
      <c r="G108" s="149">
        <v>56408882</v>
      </c>
      <c r="H108" s="115"/>
      <c r="I108" s="149">
        <v>56408882</v>
      </c>
    </row>
    <row r="109" spans="1:9" ht="19.5" customHeight="1" x14ac:dyDescent="0.4">
      <c r="A109" s="35" t="s">
        <v>76</v>
      </c>
      <c r="B109" s="148"/>
      <c r="C109" s="120">
        <v>3548392</v>
      </c>
      <c r="D109" s="115"/>
      <c r="E109" s="120">
        <v>3548471</v>
      </c>
      <c r="F109" s="115"/>
      <c r="G109" s="149">
        <v>3470021</v>
      </c>
      <c r="H109" s="115"/>
      <c r="I109" s="149">
        <v>3470021</v>
      </c>
    </row>
    <row r="110" spans="1:9" ht="19.5" customHeight="1" x14ac:dyDescent="0.4">
      <c r="A110" s="35" t="s">
        <v>77</v>
      </c>
      <c r="B110" s="148"/>
      <c r="D110" s="115"/>
      <c r="E110" s="120"/>
      <c r="F110" s="115"/>
      <c r="H110" s="115"/>
      <c r="I110" s="149"/>
    </row>
    <row r="111" spans="1:9" ht="19.5" customHeight="1" x14ac:dyDescent="0.4">
      <c r="A111" s="35" t="s">
        <v>78</v>
      </c>
      <c r="B111" s="148"/>
      <c r="C111" s="120">
        <v>4449087</v>
      </c>
      <c r="D111" s="115"/>
      <c r="E111" s="120">
        <v>4500040</v>
      </c>
      <c r="F111" s="115"/>
      <c r="G111" s="79">
        <v>0</v>
      </c>
      <c r="H111" s="115"/>
      <c r="I111" s="79">
        <v>0</v>
      </c>
    </row>
    <row r="112" spans="1:9" s="150" customFormat="1" ht="19.5" customHeight="1" x14ac:dyDescent="0.3">
      <c r="A112" s="35" t="s">
        <v>79</v>
      </c>
      <c r="B112" s="148"/>
      <c r="C112" s="120">
        <v>-9917</v>
      </c>
      <c r="D112" s="115"/>
      <c r="E112" s="79">
        <v>-9917</v>
      </c>
      <c r="F112" s="115"/>
      <c r="G112" s="79">
        <v>490423</v>
      </c>
      <c r="H112" s="115"/>
      <c r="I112" s="149">
        <v>490423</v>
      </c>
    </row>
    <row r="113" spans="1:9" ht="19.5" customHeight="1" x14ac:dyDescent="0.4">
      <c r="A113" s="35" t="s">
        <v>80</v>
      </c>
      <c r="B113" s="148"/>
      <c r="C113" s="115"/>
      <c r="D113" s="115"/>
      <c r="E113" s="115"/>
      <c r="F113" s="115"/>
      <c r="G113" s="79"/>
      <c r="H113" s="115"/>
      <c r="I113" s="115"/>
    </row>
    <row r="114" spans="1:9" ht="19.5" customHeight="1" x14ac:dyDescent="0.4">
      <c r="A114" s="35" t="s">
        <v>81</v>
      </c>
      <c r="B114" s="148"/>
      <c r="C114" s="115"/>
      <c r="D114" s="115"/>
      <c r="E114" s="115"/>
      <c r="F114" s="115"/>
      <c r="G114" s="115"/>
      <c r="H114" s="115"/>
      <c r="I114" s="115"/>
    </row>
    <row r="115" spans="1:9" ht="19.5" customHeight="1" x14ac:dyDescent="0.4">
      <c r="A115" s="35" t="s">
        <v>82</v>
      </c>
      <c r="B115" s="148"/>
      <c r="C115" s="120">
        <v>929166</v>
      </c>
      <c r="D115" s="115"/>
      <c r="E115" s="120">
        <v>929166</v>
      </c>
      <c r="F115" s="115"/>
      <c r="G115" s="115">
        <v>929166</v>
      </c>
      <c r="H115" s="115"/>
      <c r="I115" s="120">
        <v>929166</v>
      </c>
    </row>
    <row r="116" spans="1:9" ht="19.5" customHeight="1" x14ac:dyDescent="0.4">
      <c r="A116" s="35" t="s">
        <v>83</v>
      </c>
      <c r="B116" s="148"/>
      <c r="C116" s="120">
        <v>127937709</v>
      </c>
      <c r="D116" s="153"/>
      <c r="E116" s="120">
        <v>136924707</v>
      </c>
      <c r="F116" s="153"/>
      <c r="G116" s="120">
        <v>56536289</v>
      </c>
      <c r="H116" s="153"/>
      <c r="I116" s="153">
        <v>57226370</v>
      </c>
    </row>
    <row r="117" spans="1:9" ht="19.5" customHeight="1" x14ac:dyDescent="0.4">
      <c r="A117" s="35" t="s">
        <v>84</v>
      </c>
      <c r="B117" s="148">
        <v>7</v>
      </c>
      <c r="C117" s="120">
        <v>-13842424</v>
      </c>
      <c r="D117" s="153"/>
      <c r="E117" s="120">
        <v>-11150227</v>
      </c>
      <c r="F117" s="153"/>
      <c r="G117" s="79">
        <v>-9754775</v>
      </c>
      <c r="H117" s="153"/>
      <c r="I117" s="79">
        <v>-7062578</v>
      </c>
    </row>
    <row r="118" spans="1:9" ht="19.5" customHeight="1" x14ac:dyDescent="0.4">
      <c r="A118" s="35" t="s">
        <v>85</v>
      </c>
      <c r="B118" s="148"/>
      <c r="C118" s="154">
        <v>31970151</v>
      </c>
      <c r="D118" s="149"/>
      <c r="E118" s="154">
        <v>40400254</v>
      </c>
      <c r="F118" s="149"/>
      <c r="G118" s="155">
        <v>10137937</v>
      </c>
      <c r="H118" s="149"/>
      <c r="I118" s="155">
        <v>10140694</v>
      </c>
    </row>
    <row r="119" spans="1:9" s="144" customFormat="1" ht="19.5" customHeight="1" x14ac:dyDescent="0.4">
      <c r="A119" s="22" t="s">
        <v>86</v>
      </c>
      <c r="B119" s="156"/>
      <c r="C119" s="19">
        <f>SUM(C106:C118)</f>
        <v>220892315</v>
      </c>
      <c r="D119" s="157"/>
      <c r="E119" s="19">
        <f>SUM(E106:E118)</f>
        <v>241052645</v>
      </c>
      <c r="F119" s="157"/>
      <c r="G119" s="19">
        <f>SUM(G106:G118)</f>
        <v>126829185</v>
      </c>
      <c r="H119" s="157"/>
      <c r="I119" s="19">
        <f>SUM(I106:I118)</f>
        <v>130214220</v>
      </c>
    </row>
    <row r="120" spans="1:9" s="144" customFormat="1" ht="19.5" customHeight="1" x14ac:dyDescent="0.4">
      <c r="A120" s="35" t="s">
        <v>87</v>
      </c>
      <c r="B120" s="148"/>
      <c r="C120" s="158">
        <v>15000000</v>
      </c>
      <c r="D120" s="115"/>
      <c r="E120" s="158">
        <v>15000000</v>
      </c>
      <c r="F120" s="115"/>
      <c r="G120" s="158">
        <v>15000000</v>
      </c>
      <c r="H120" s="115"/>
      <c r="I120" s="158">
        <v>15000000</v>
      </c>
    </row>
    <row r="121" spans="1:9" s="144" customFormat="1" ht="19.5" customHeight="1" x14ac:dyDescent="0.4">
      <c r="A121" s="22" t="s">
        <v>88</v>
      </c>
      <c r="B121" s="156"/>
      <c r="C121" s="157"/>
      <c r="D121" s="157"/>
      <c r="E121" s="157"/>
      <c r="F121" s="157"/>
      <c r="G121" s="159"/>
      <c r="H121" s="157"/>
      <c r="I121" s="159"/>
    </row>
    <row r="122" spans="1:9" s="144" customFormat="1" ht="19.5" customHeight="1" x14ac:dyDescent="0.4">
      <c r="A122" s="22" t="s">
        <v>89</v>
      </c>
      <c r="B122" s="156"/>
      <c r="C122" s="19">
        <f>SUM(C119:C120)</f>
        <v>235892315</v>
      </c>
      <c r="D122" s="157"/>
      <c r="E122" s="19">
        <f>SUM(E119:E120)</f>
        <v>256052645</v>
      </c>
      <c r="F122" s="157"/>
      <c r="G122" s="19">
        <f>SUM(G119:G120)</f>
        <v>141829185</v>
      </c>
      <c r="H122" s="157"/>
      <c r="I122" s="19">
        <f>SUM(I119:I120)</f>
        <v>145214220</v>
      </c>
    </row>
    <row r="123" spans="1:9" ht="19.5" customHeight="1" x14ac:dyDescent="0.4">
      <c r="A123" s="35" t="s">
        <v>90</v>
      </c>
      <c r="B123" s="148"/>
      <c r="C123" s="158">
        <v>44708655</v>
      </c>
      <c r="D123" s="115"/>
      <c r="E123" s="158">
        <v>43790900</v>
      </c>
      <c r="F123" s="115"/>
      <c r="G123" s="80">
        <v>0</v>
      </c>
      <c r="H123" s="160"/>
      <c r="I123" s="80">
        <v>0</v>
      </c>
    </row>
    <row r="124" spans="1:9" ht="19.5" customHeight="1" x14ac:dyDescent="0.4">
      <c r="A124" s="22" t="s">
        <v>91</v>
      </c>
      <c r="B124" s="148"/>
      <c r="C124" s="78">
        <f>SUM(C122:C123)</f>
        <v>280600970</v>
      </c>
      <c r="D124" s="157"/>
      <c r="E124" s="78">
        <f>SUM(E122:E123)</f>
        <v>299843545</v>
      </c>
      <c r="F124" s="157"/>
      <c r="G124" s="78">
        <f>SUM(G122:G123)</f>
        <v>141829185</v>
      </c>
      <c r="H124" s="157"/>
      <c r="I124" s="78">
        <f>SUM(I122:I123)</f>
        <v>145214220</v>
      </c>
    </row>
    <row r="125" spans="1:9" ht="19.5" customHeight="1" x14ac:dyDescent="0.4">
      <c r="A125" s="161"/>
      <c r="B125" s="148"/>
      <c r="C125" s="162"/>
      <c r="D125" s="157"/>
      <c r="E125" s="162"/>
      <c r="F125" s="157"/>
      <c r="G125" s="162"/>
      <c r="H125" s="157"/>
      <c r="I125" s="162"/>
    </row>
    <row r="126" spans="1:9" ht="19.5" customHeight="1" thickBot="1" x14ac:dyDescent="0.45">
      <c r="A126" s="22" t="s">
        <v>92</v>
      </c>
      <c r="B126" s="148"/>
      <c r="C126" s="130">
        <f>C89+C124</f>
        <v>910181164</v>
      </c>
      <c r="D126" s="157"/>
      <c r="E126" s="130">
        <f>E89+E124</f>
        <v>926987180</v>
      </c>
      <c r="F126" s="157"/>
      <c r="G126" s="130">
        <f>G89+G124</f>
        <v>296700616</v>
      </c>
      <c r="H126" s="157"/>
      <c r="I126" s="130">
        <f>I89+I124</f>
        <v>292360131</v>
      </c>
    </row>
    <row r="127" spans="1:9" ht="19.5" customHeight="1" thickTop="1" x14ac:dyDescent="0.4">
      <c r="A127" s="145"/>
      <c r="B127" s="140"/>
      <c r="D127" s="2"/>
      <c r="F127" s="2"/>
      <c r="H127" s="2"/>
    </row>
    <row r="128" spans="1:9" x14ac:dyDescent="0.4">
      <c r="C128" s="13"/>
      <c r="E128" s="13"/>
      <c r="G128" s="13"/>
      <c r="I128" s="13"/>
    </row>
    <row r="136" ht="18" customHeight="1" x14ac:dyDescent="0.4"/>
    <row r="137" ht="21.65" customHeight="1" x14ac:dyDescent="0.4"/>
    <row r="138" ht="21.65" customHeight="1" x14ac:dyDescent="0.4"/>
    <row r="139" ht="21.65" customHeight="1" x14ac:dyDescent="0.4"/>
    <row r="140" ht="21.65" customHeight="1" x14ac:dyDescent="0.4"/>
    <row r="141" ht="21.65" customHeight="1" x14ac:dyDescent="0.4"/>
  </sheetData>
  <mergeCells count="16">
    <mergeCell ref="C96:E96"/>
    <mergeCell ref="G96:I96"/>
    <mergeCell ref="C32:E32"/>
    <mergeCell ref="G32:I32"/>
    <mergeCell ref="C5:E5"/>
    <mergeCell ref="G5:I5"/>
    <mergeCell ref="C6:E6"/>
    <mergeCell ref="G6:I6"/>
    <mergeCell ref="C31:E31"/>
    <mergeCell ref="G31:I31"/>
    <mergeCell ref="C60:E60"/>
    <mergeCell ref="G60:I60"/>
    <mergeCell ref="C95:E95"/>
    <mergeCell ref="G95:I95"/>
    <mergeCell ref="C61:E61"/>
    <mergeCell ref="G61:I61"/>
  </mergeCells>
  <pageMargins left="0.8" right="0.8" top="0.48" bottom="0.5" header="0.5" footer="0.5"/>
  <pageSetup paperSize="9" scale="78" firstPageNumber="2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26" max="16383" man="1"/>
    <brk id="55" max="16383" man="1"/>
    <brk id="90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view="pageBreakPreview" zoomScale="85" zoomScaleNormal="100" zoomScaleSheetLayoutView="85" zoomScalePageLayoutView="70" workbookViewId="0">
      <selection activeCell="B23" sqref="B23"/>
    </sheetView>
  </sheetViews>
  <sheetFormatPr defaultColWidth="9.453125" defaultRowHeight="21.75" customHeight="1" x14ac:dyDescent="0.3"/>
  <cols>
    <col min="1" max="1" width="3.453125" style="218" customWidth="1"/>
    <col min="2" max="2" width="42.81640625" style="218" customWidth="1"/>
    <col min="3" max="3" width="8.81640625" style="23" customWidth="1"/>
    <col min="4" max="4" width="13.08984375" style="212" customWidth="1"/>
    <col min="5" max="5" width="1" style="212" customWidth="1"/>
    <col min="6" max="6" width="13.08984375" style="212" customWidth="1"/>
    <col min="7" max="7" width="1" style="212" customWidth="1"/>
    <col min="8" max="8" width="13.08984375" style="212" customWidth="1"/>
    <col min="9" max="9" width="1" style="212" customWidth="1"/>
    <col min="10" max="10" width="13.08984375" style="212" customWidth="1"/>
    <col min="11" max="16384" width="9.453125" style="217"/>
  </cols>
  <sheetData>
    <row r="1" spans="1:10" ht="21.75" customHeight="1" x14ac:dyDescent="0.3">
      <c r="A1" s="21" t="s">
        <v>0</v>
      </c>
      <c r="B1" s="22"/>
    </row>
    <row r="2" spans="1:10" ht="21.75" customHeight="1" x14ac:dyDescent="0.3">
      <c r="A2" s="21" t="s">
        <v>1</v>
      </c>
      <c r="B2" s="22"/>
    </row>
    <row r="3" spans="1:10" ht="21.75" customHeight="1" x14ac:dyDescent="0.3">
      <c r="A3" s="164" t="s">
        <v>93</v>
      </c>
      <c r="B3" s="114"/>
    </row>
    <row r="4" spans="1:10" ht="18" customHeight="1" x14ac:dyDescent="0.3">
      <c r="H4" s="115"/>
      <c r="I4" s="116"/>
      <c r="J4" s="31" t="s">
        <v>3</v>
      </c>
    </row>
    <row r="5" spans="1:10" ht="21.65" customHeight="1" x14ac:dyDescent="0.3">
      <c r="D5" s="263" t="s">
        <v>4</v>
      </c>
      <c r="E5" s="263"/>
      <c r="F5" s="263"/>
      <c r="G5" s="211"/>
      <c r="H5" s="263" t="s">
        <v>5</v>
      </c>
      <c r="I5" s="263"/>
      <c r="J5" s="263"/>
    </row>
    <row r="6" spans="1:10" ht="21.65" customHeight="1" x14ac:dyDescent="0.3">
      <c r="D6" s="264" t="s">
        <v>6</v>
      </c>
      <c r="E6" s="264"/>
      <c r="F6" s="264"/>
      <c r="G6" s="211"/>
      <c r="H6" s="264" t="s">
        <v>6</v>
      </c>
      <c r="I6" s="264"/>
      <c r="J6" s="264"/>
    </row>
    <row r="7" spans="1:10" ht="21.65" customHeight="1" x14ac:dyDescent="0.3">
      <c r="D7" s="265" t="s">
        <v>94</v>
      </c>
      <c r="E7" s="265"/>
      <c r="F7" s="265"/>
      <c r="G7" s="216"/>
      <c r="H7" s="265" t="s">
        <v>94</v>
      </c>
      <c r="I7" s="265"/>
      <c r="J7" s="265"/>
    </row>
    <row r="8" spans="1:10" ht="21.65" customHeight="1" x14ac:dyDescent="0.3">
      <c r="A8" s="22"/>
      <c r="B8" s="22"/>
      <c r="C8" s="217"/>
      <c r="D8" s="262" t="s">
        <v>339</v>
      </c>
      <c r="E8" s="262"/>
      <c r="F8" s="262"/>
      <c r="G8" s="216"/>
      <c r="H8" s="262" t="s">
        <v>339</v>
      </c>
      <c r="I8" s="262"/>
      <c r="J8" s="262"/>
    </row>
    <row r="9" spans="1:10" ht="21.65" customHeight="1" x14ac:dyDescent="0.3">
      <c r="A9" s="22"/>
      <c r="B9" s="22"/>
      <c r="C9" s="23" t="s">
        <v>9</v>
      </c>
      <c r="D9" s="117">
        <v>2023</v>
      </c>
      <c r="E9" s="118"/>
      <c r="F9" s="117">
        <v>2022</v>
      </c>
      <c r="G9" s="118"/>
      <c r="H9" s="117">
        <v>2023</v>
      </c>
      <c r="I9" s="118"/>
      <c r="J9" s="117">
        <v>2022</v>
      </c>
    </row>
    <row r="10" spans="1:10" ht="21.75" customHeight="1" x14ac:dyDescent="0.3">
      <c r="A10" s="45" t="s">
        <v>95</v>
      </c>
      <c r="B10" s="45"/>
      <c r="D10" s="213"/>
      <c r="E10" s="213"/>
      <c r="F10" s="213"/>
      <c r="G10" s="213"/>
      <c r="H10" s="213"/>
      <c r="I10" s="213"/>
      <c r="J10" s="213"/>
    </row>
    <row r="11" spans="1:10" ht="21.75" customHeight="1" x14ac:dyDescent="0.3">
      <c r="A11" s="218" t="s">
        <v>96</v>
      </c>
      <c r="D11" s="214">
        <v>144498164</v>
      </c>
      <c r="E11" s="213"/>
      <c r="F11" s="214">
        <v>160266029</v>
      </c>
      <c r="G11" s="213"/>
      <c r="H11" s="214">
        <v>6419347</v>
      </c>
      <c r="I11" s="120"/>
      <c r="J11" s="222">
        <v>7823936</v>
      </c>
    </row>
    <row r="12" spans="1:10" ht="21.75" customHeight="1" x14ac:dyDescent="0.3">
      <c r="A12" s="218" t="s">
        <v>97</v>
      </c>
      <c r="D12" s="121">
        <v>1331922</v>
      </c>
      <c r="E12" s="213"/>
      <c r="F12" s="121">
        <v>27753</v>
      </c>
      <c r="G12" s="213"/>
      <c r="H12" s="121">
        <v>0</v>
      </c>
      <c r="I12" s="120"/>
      <c r="J12" s="121">
        <v>0</v>
      </c>
    </row>
    <row r="13" spans="1:10" ht="21.75" customHeight="1" x14ac:dyDescent="0.3">
      <c r="A13" s="218" t="s">
        <v>98</v>
      </c>
      <c r="D13" s="214">
        <v>238621</v>
      </c>
      <c r="E13" s="213"/>
      <c r="F13" s="214">
        <v>217809</v>
      </c>
      <c r="G13" s="213"/>
      <c r="H13" s="214">
        <v>161524</v>
      </c>
      <c r="I13" s="120"/>
      <c r="J13" s="222">
        <v>219662</v>
      </c>
    </row>
    <row r="14" spans="1:10" ht="21.75" customHeight="1" x14ac:dyDescent="0.3">
      <c r="A14" s="218" t="s">
        <v>99</v>
      </c>
      <c r="D14" s="121">
        <v>0</v>
      </c>
      <c r="E14" s="213"/>
      <c r="F14" s="121">
        <v>0</v>
      </c>
      <c r="G14" s="213"/>
      <c r="H14" s="214">
        <v>3080679</v>
      </c>
      <c r="I14" s="120"/>
      <c r="J14" s="222">
        <v>1704748</v>
      </c>
    </row>
    <row r="15" spans="1:10" ht="21.75" customHeight="1" x14ac:dyDescent="0.3">
      <c r="A15" s="218" t="s">
        <v>100</v>
      </c>
      <c r="D15" s="121">
        <v>209782</v>
      </c>
      <c r="E15" s="213"/>
      <c r="F15" s="121">
        <v>393660</v>
      </c>
      <c r="G15" s="120"/>
      <c r="H15" s="121">
        <v>233065</v>
      </c>
      <c r="I15" s="120"/>
      <c r="J15" s="121">
        <v>562835</v>
      </c>
    </row>
    <row r="16" spans="1:10" ht="21.75" customHeight="1" x14ac:dyDescent="0.3">
      <c r="A16" s="218" t="s">
        <v>102</v>
      </c>
      <c r="D16" s="214">
        <v>885800</v>
      </c>
      <c r="E16" s="213"/>
      <c r="F16" s="121">
        <v>970332</v>
      </c>
      <c r="G16" s="213"/>
      <c r="H16" s="214">
        <v>72731</v>
      </c>
      <c r="I16" s="120"/>
      <c r="J16" s="222">
        <v>80263</v>
      </c>
    </row>
    <row r="17" spans="1:10" ht="21.75" customHeight="1" x14ac:dyDescent="0.3">
      <c r="A17" s="22" t="s">
        <v>103</v>
      </c>
      <c r="B17" s="22"/>
      <c r="D17" s="122">
        <f>SUM(D11:D16)</f>
        <v>147164289</v>
      </c>
      <c r="E17" s="20"/>
      <c r="F17" s="122">
        <f>SUM(F11:F16)</f>
        <v>161875583</v>
      </c>
      <c r="G17" s="20"/>
      <c r="H17" s="122">
        <f>SUM(H11:H16)</f>
        <v>9967346</v>
      </c>
      <c r="I17" s="20"/>
      <c r="J17" s="122">
        <f>SUM(J11:J16)</f>
        <v>10391444</v>
      </c>
    </row>
    <row r="18" spans="1:10" ht="4.25" customHeight="1" x14ac:dyDescent="0.3">
      <c r="A18" s="22"/>
      <c r="B18" s="22"/>
      <c r="D18" s="213"/>
      <c r="E18" s="213"/>
      <c r="F18" s="213"/>
      <c r="G18" s="213"/>
      <c r="H18" s="213"/>
      <c r="I18" s="213"/>
      <c r="J18" s="213"/>
    </row>
    <row r="19" spans="1:10" ht="21.75" customHeight="1" x14ac:dyDescent="0.3">
      <c r="A19" s="45" t="s">
        <v>104</v>
      </c>
      <c r="B19" s="45"/>
      <c r="D19" s="213"/>
      <c r="E19" s="213"/>
      <c r="F19" s="213"/>
      <c r="G19" s="213"/>
      <c r="H19" s="213"/>
      <c r="I19" s="213"/>
      <c r="J19" s="213"/>
    </row>
    <row r="20" spans="1:10" ht="21.75" customHeight="1" x14ac:dyDescent="0.3">
      <c r="A20" s="218" t="s">
        <v>105</v>
      </c>
      <c r="D20" s="214">
        <v>128940392</v>
      </c>
      <c r="E20" s="213"/>
      <c r="F20" s="214">
        <v>136286834</v>
      </c>
      <c r="G20" s="120"/>
      <c r="H20" s="214">
        <v>6022527</v>
      </c>
      <c r="I20" s="120"/>
      <c r="J20" s="214">
        <v>7538495</v>
      </c>
    </row>
    <row r="21" spans="1:10" ht="21.75" customHeight="1" x14ac:dyDescent="0.3">
      <c r="A21" s="218" t="s">
        <v>106</v>
      </c>
      <c r="D21" s="214">
        <v>5812318</v>
      </c>
      <c r="E21" s="213"/>
      <c r="F21" s="214">
        <v>5943046</v>
      </c>
      <c r="G21" s="120"/>
      <c r="H21" s="214">
        <v>236002</v>
      </c>
      <c r="I21" s="120"/>
      <c r="J21" s="214">
        <v>249062</v>
      </c>
    </row>
    <row r="22" spans="1:10" ht="21.75" customHeight="1" x14ac:dyDescent="0.3">
      <c r="A22" s="218" t="s">
        <v>107</v>
      </c>
      <c r="D22" s="214">
        <v>8266789</v>
      </c>
      <c r="E22" s="213"/>
      <c r="F22" s="214">
        <v>8442109</v>
      </c>
      <c r="G22" s="120"/>
      <c r="H22" s="214">
        <v>634161</v>
      </c>
      <c r="I22" s="120"/>
      <c r="J22" s="214">
        <v>639517</v>
      </c>
    </row>
    <row r="23" spans="1:10" ht="21.75" customHeight="1" x14ac:dyDescent="0.3">
      <c r="A23" s="218" t="s">
        <v>382</v>
      </c>
      <c r="B23" s="217"/>
      <c r="D23" s="214">
        <v>-319364</v>
      </c>
      <c r="E23" s="213"/>
      <c r="F23" s="214">
        <v>885565</v>
      </c>
      <c r="G23" s="120"/>
      <c r="H23" s="121">
        <v>0</v>
      </c>
      <c r="I23" s="120"/>
      <c r="J23" s="121">
        <v>0</v>
      </c>
    </row>
    <row r="24" spans="1:10" ht="21.75" customHeight="1" x14ac:dyDescent="0.3">
      <c r="A24" s="218" t="s">
        <v>108</v>
      </c>
      <c r="D24" s="121">
        <v>-61000</v>
      </c>
      <c r="E24" s="213"/>
      <c r="F24" s="121">
        <v>0</v>
      </c>
      <c r="G24" s="120"/>
      <c r="H24" s="121">
        <v>750000</v>
      </c>
      <c r="I24" s="120"/>
      <c r="J24" s="121">
        <v>0</v>
      </c>
    </row>
    <row r="25" spans="1:10" ht="21.75" customHeight="1" x14ac:dyDescent="0.3">
      <c r="A25" s="218" t="s">
        <v>109</v>
      </c>
      <c r="D25" s="214">
        <v>727808</v>
      </c>
      <c r="E25" s="213"/>
      <c r="F25" s="214">
        <v>736419</v>
      </c>
      <c r="G25" s="120"/>
      <c r="H25" s="214">
        <v>6254</v>
      </c>
      <c r="I25" s="120"/>
      <c r="J25" s="214">
        <v>5552</v>
      </c>
    </row>
    <row r="26" spans="1:10" ht="21.75" customHeight="1" x14ac:dyDescent="0.3">
      <c r="A26" s="218" t="s">
        <v>110</v>
      </c>
      <c r="D26" s="215">
        <v>5649519</v>
      </c>
      <c r="E26" s="213"/>
      <c r="F26" s="215">
        <v>4757791</v>
      </c>
      <c r="G26" s="120"/>
      <c r="H26" s="215">
        <v>1354747</v>
      </c>
      <c r="I26" s="120"/>
      <c r="J26" s="215">
        <v>1319217</v>
      </c>
    </row>
    <row r="27" spans="1:10" ht="21.75" customHeight="1" x14ac:dyDescent="0.3">
      <c r="A27" s="22" t="s">
        <v>111</v>
      </c>
      <c r="B27" s="22"/>
      <c r="D27" s="122">
        <f>SUM(D20:D26)</f>
        <v>149016462</v>
      </c>
      <c r="E27" s="20"/>
      <c r="F27" s="122">
        <f>SUM(F20:F26)</f>
        <v>157051764</v>
      </c>
      <c r="G27" s="20"/>
      <c r="H27" s="122">
        <f>SUM(H20:H26)</f>
        <v>9003691</v>
      </c>
      <c r="I27" s="20"/>
      <c r="J27" s="122">
        <f>SUM(J20:J26)</f>
        <v>9751843</v>
      </c>
    </row>
    <row r="28" spans="1:10" ht="4.25" customHeight="1" x14ac:dyDescent="0.3">
      <c r="A28" s="22"/>
      <c r="B28" s="22"/>
      <c r="D28" s="213"/>
      <c r="E28" s="213"/>
      <c r="F28" s="213"/>
      <c r="G28" s="213"/>
      <c r="H28" s="213"/>
      <c r="I28" s="213"/>
      <c r="J28" s="213"/>
    </row>
    <row r="29" spans="1:10" ht="21.75" customHeight="1" x14ac:dyDescent="0.3">
      <c r="A29" s="218" t="s">
        <v>383</v>
      </c>
      <c r="B29" s="22"/>
      <c r="D29" s="213"/>
      <c r="E29" s="213"/>
      <c r="F29" s="213"/>
      <c r="G29" s="213"/>
      <c r="H29" s="213"/>
      <c r="I29" s="213"/>
      <c r="J29" s="213"/>
    </row>
    <row r="30" spans="1:10" s="27" customFormat="1" ht="21.75" customHeight="1" x14ac:dyDescent="0.3">
      <c r="A30" s="218" t="s">
        <v>112</v>
      </c>
      <c r="B30" s="217"/>
      <c r="C30" s="23"/>
      <c r="D30" s="215">
        <v>527961</v>
      </c>
      <c r="E30" s="213"/>
      <c r="F30" s="224">
        <v>2294370</v>
      </c>
      <c r="G30" s="120"/>
      <c r="H30" s="80">
        <v>0</v>
      </c>
      <c r="I30" s="120"/>
      <c r="J30" s="80">
        <v>0</v>
      </c>
    </row>
    <row r="31" spans="1:10" ht="21.75" customHeight="1" x14ac:dyDescent="0.3">
      <c r="A31" s="22" t="s">
        <v>113</v>
      </c>
      <c r="B31" s="22"/>
      <c r="C31" s="55"/>
      <c r="D31" s="19">
        <f>D17-D27+D30</f>
        <v>-1324212</v>
      </c>
      <c r="E31" s="20"/>
      <c r="F31" s="19">
        <f>F17-F27+F30</f>
        <v>7118189</v>
      </c>
      <c r="G31" s="20"/>
      <c r="H31" s="19">
        <f>H17-H27+H30</f>
        <v>963655</v>
      </c>
      <c r="I31" s="20"/>
      <c r="J31" s="19">
        <f>J17-J27+J30</f>
        <v>639601</v>
      </c>
    </row>
    <row r="32" spans="1:10" ht="21.75" customHeight="1" x14ac:dyDescent="0.3">
      <c r="A32" s="218" t="s">
        <v>114</v>
      </c>
      <c r="D32" s="215">
        <v>-115255</v>
      </c>
      <c r="E32" s="213"/>
      <c r="F32" s="224">
        <v>2020392</v>
      </c>
      <c r="G32" s="120"/>
      <c r="H32" s="123">
        <v>-269091</v>
      </c>
      <c r="I32" s="120"/>
      <c r="J32" s="123">
        <v>-216050</v>
      </c>
    </row>
    <row r="33" spans="1:10" ht="21.75" customHeight="1" thickBot="1" x14ac:dyDescent="0.35">
      <c r="A33" s="22" t="s">
        <v>115</v>
      </c>
      <c r="B33" s="22"/>
      <c r="D33" s="124">
        <f>D31-D32</f>
        <v>-1208957</v>
      </c>
      <c r="E33" s="20"/>
      <c r="F33" s="124">
        <f>F31-F32</f>
        <v>5097797</v>
      </c>
      <c r="G33" s="20"/>
      <c r="H33" s="125">
        <f>H31-H32</f>
        <v>1232746</v>
      </c>
      <c r="I33" s="20"/>
      <c r="J33" s="125">
        <f>J31-J32</f>
        <v>855651</v>
      </c>
    </row>
    <row r="34" spans="1:10" ht="4.25" customHeight="1" thickTop="1" x14ac:dyDescent="0.3">
      <c r="A34" s="22"/>
      <c r="B34" s="22"/>
      <c r="D34" s="213"/>
      <c r="E34" s="213"/>
      <c r="F34" s="213"/>
      <c r="G34" s="213"/>
      <c r="H34" s="213"/>
      <c r="I34" s="213"/>
      <c r="J34" s="213"/>
    </row>
    <row r="35" spans="1:10" ht="21.75" customHeight="1" x14ac:dyDescent="0.3">
      <c r="A35" s="22" t="s">
        <v>138</v>
      </c>
      <c r="D35" s="213"/>
      <c r="E35" s="213"/>
      <c r="F35" s="213"/>
      <c r="G35" s="213"/>
      <c r="H35" s="213"/>
      <c r="I35" s="213"/>
      <c r="J35" s="213"/>
    </row>
    <row r="36" spans="1:10" ht="21.75" customHeight="1" x14ac:dyDescent="0.3">
      <c r="A36" s="218" t="s">
        <v>116</v>
      </c>
      <c r="D36" s="219">
        <v>-1810903</v>
      </c>
      <c r="E36" s="213"/>
      <c r="F36" s="222">
        <v>5107747</v>
      </c>
      <c r="G36" s="213"/>
      <c r="H36" s="219">
        <v>1232746</v>
      </c>
      <c r="I36" s="213"/>
      <c r="J36" s="219">
        <f>J33</f>
        <v>855651</v>
      </c>
    </row>
    <row r="37" spans="1:10" ht="21.75" customHeight="1" x14ac:dyDescent="0.3">
      <c r="A37" s="218" t="s">
        <v>117</v>
      </c>
      <c r="D37" s="219">
        <v>601946</v>
      </c>
      <c r="E37" s="213"/>
      <c r="F37" s="222">
        <v>-9950</v>
      </c>
      <c r="G37" s="213"/>
      <c r="H37" s="127">
        <v>0</v>
      </c>
      <c r="I37" s="213"/>
      <c r="J37" s="127">
        <v>0</v>
      </c>
    </row>
    <row r="38" spans="1:10" ht="21.75" customHeight="1" thickBot="1" x14ac:dyDescent="0.35">
      <c r="A38" s="22" t="s">
        <v>115</v>
      </c>
      <c r="B38" s="22"/>
      <c r="D38" s="124">
        <f>SUM(D36:D37)</f>
        <v>-1208957</v>
      </c>
      <c r="E38" s="20"/>
      <c r="F38" s="124">
        <f>SUM(F36:F37)</f>
        <v>5097797</v>
      </c>
      <c r="G38" s="20"/>
      <c r="H38" s="124">
        <f>SUM(H36:H37)</f>
        <v>1232746</v>
      </c>
      <c r="I38" s="20"/>
      <c r="J38" s="124">
        <f>SUM(J36:J37)</f>
        <v>855651</v>
      </c>
    </row>
    <row r="39" spans="1:10" ht="4.25" customHeight="1" thickTop="1" x14ac:dyDescent="0.3">
      <c r="A39" s="22"/>
      <c r="B39" s="22"/>
      <c r="D39" s="213"/>
      <c r="E39" s="213"/>
      <c r="F39" s="213"/>
      <c r="G39" s="213"/>
      <c r="H39" s="213"/>
      <c r="I39" s="213"/>
      <c r="J39" s="213"/>
    </row>
    <row r="40" spans="1:10" ht="21.65" customHeight="1" thickBot="1" x14ac:dyDescent="0.35">
      <c r="A40" s="22" t="s">
        <v>118</v>
      </c>
      <c r="B40" s="22"/>
      <c r="C40" s="23">
        <v>9</v>
      </c>
      <c r="D40" s="17">
        <v>-0.25</v>
      </c>
      <c r="E40" s="20"/>
      <c r="F40" s="17">
        <v>0.63</v>
      </c>
      <c r="G40" s="20"/>
      <c r="H40" s="18">
        <v>0.13</v>
      </c>
      <c r="I40" s="20"/>
      <c r="J40" s="18">
        <v>0.09</v>
      </c>
    </row>
    <row r="41" spans="1:10" ht="21.75" customHeight="1" thickTop="1" x14ac:dyDescent="0.3">
      <c r="A41" s="21" t="s">
        <v>0</v>
      </c>
      <c r="B41" s="22"/>
      <c r="C41" s="22"/>
      <c r="D41" s="128"/>
      <c r="E41" s="128"/>
      <c r="F41" s="128"/>
    </row>
    <row r="42" spans="1:10" ht="21.75" customHeight="1" x14ac:dyDescent="0.3">
      <c r="A42" s="21" t="s">
        <v>1</v>
      </c>
      <c r="B42" s="22"/>
      <c r="C42" s="22"/>
      <c r="D42" s="128"/>
      <c r="E42" s="128"/>
      <c r="F42" s="128"/>
    </row>
    <row r="43" spans="1:10" ht="21.75" customHeight="1" x14ac:dyDescent="0.3">
      <c r="A43" s="164" t="s">
        <v>119</v>
      </c>
      <c r="B43" s="22"/>
      <c r="C43" s="60"/>
    </row>
    <row r="44" spans="1:10" ht="18" customHeight="1" x14ac:dyDescent="0.3">
      <c r="H44" s="115"/>
      <c r="I44" s="116"/>
      <c r="J44" s="31" t="s">
        <v>3</v>
      </c>
    </row>
    <row r="45" spans="1:10" ht="21.65" customHeight="1" x14ac:dyDescent="0.3">
      <c r="A45" s="27"/>
      <c r="B45" s="27"/>
      <c r="D45" s="263" t="s">
        <v>4</v>
      </c>
      <c r="E45" s="263"/>
      <c r="F45" s="263"/>
      <c r="G45" s="211"/>
      <c r="H45" s="263" t="s">
        <v>5</v>
      </c>
      <c r="I45" s="263"/>
      <c r="J45" s="263"/>
    </row>
    <row r="46" spans="1:10" ht="21.65" customHeight="1" x14ac:dyDescent="0.3">
      <c r="D46" s="264" t="s">
        <v>6</v>
      </c>
      <c r="E46" s="264"/>
      <c r="F46" s="264"/>
      <c r="G46" s="211"/>
      <c r="H46" s="264" t="s">
        <v>6</v>
      </c>
      <c r="I46" s="264"/>
      <c r="J46" s="264"/>
    </row>
    <row r="47" spans="1:10" ht="21.65" customHeight="1" x14ac:dyDescent="0.3">
      <c r="D47" s="265" t="s">
        <v>94</v>
      </c>
      <c r="E47" s="265"/>
      <c r="F47" s="265"/>
      <c r="G47" s="216"/>
      <c r="H47" s="265" t="s">
        <v>94</v>
      </c>
      <c r="I47" s="265"/>
      <c r="J47" s="265"/>
    </row>
    <row r="48" spans="1:10" ht="21.65" customHeight="1" x14ac:dyDescent="0.3">
      <c r="A48" s="22"/>
      <c r="B48" s="22"/>
      <c r="C48" s="217"/>
      <c r="D48" s="262" t="s">
        <v>339</v>
      </c>
      <c r="E48" s="262"/>
      <c r="F48" s="262"/>
      <c r="G48" s="216"/>
      <c r="H48" s="262" t="s">
        <v>339</v>
      </c>
      <c r="I48" s="262"/>
      <c r="J48" s="262"/>
    </row>
    <row r="49" spans="1:10" ht="21.65" customHeight="1" x14ac:dyDescent="0.3">
      <c r="A49" s="22"/>
      <c r="B49" s="22"/>
      <c r="D49" s="117">
        <v>2023</v>
      </c>
      <c r="E49" s="118"/>
      <c r="F49" s="117">
        <v>2022</v>
      </c>
      <c r="G49" s="118"/>
      <c r="H49" s="117">
        <v>2023</v>
      </c>
      <c r="I49" s="118"/>
      <c r="J49" s="117">
        <v>2022</v>
      </c>
    </row>
    <row r="50" spans="1:10" ht="6" customHeight="1" x14ac:dyDescent="0.3">
      <c r="A50" s="22"/>
      <c r="B50" s="22"/>
      <c r="D50" s="216"/>
      <c r="E50" s="216"/>
      <c r="F50" s="216"/>
      <c r="G50" s="216"/>
      <c r="H50" s="216"/>
      <c r="I50" s="216"/>
      <c r="J50" s="216"/>
    </row>
    <row r="51" spans="1:10" ht="20.25" customHeight="1" x14ac:dyDescent="0.3">
      <c r="A51" s="22" t="s">
        <v>115</v>
      </c>
      <c r="D51" s="19">
        <f>D38</f>
        <v>-1208957</v>
      </c>
      <c r="E51" s="20"/>
      <c r="F51" s="19">
        <f>F38</f>
        <v>5097797</v>
      </c>
      <c r="G51" s="20"/>
      <c r="H51" s="19">
        <f>H38</f>
        <v>1232746</v>
      </c>
      <c r="I51" s="20"/>
      <c r="J51" s="19">
        <f>J38</f>
        <v>855651</v>
      </c>
    </row>
    <row r="52" spans="1:10" ht="4.5" customHeight="1" x14ac:dyDescent="0.3">
      <c r="A52" s="22"/>
      <c r="D52" s="79"/>
      <c r="E52" s="213"/>
      <c r="F52" s="79"/>
      <c r="G52" s="213"/>
      <c r="H52" s="79"/>
      <c r="I52" s="213"/>
      <c r="J52" s="79"/>
    </row>
    <row r="53" spans="1:10" ht="20.25" customHeight="1" x14ac:dyDescent="0.3">
      <c r="A53" s="22" t="s">
        <v>120</v>
      </c>
      <c r="D53" s="79"/>
      <c r="E53" s="213"/>
      <c r="F53" s="79"/>
      <c r="G53" s="213"/>
      <c r="H53" s="79"/>
      <c r="I53" s="213"/>
      <c r="J53" s="79"/>
    </row>
    <row r="54" spans="1:10" ht="20.25" customHeight="1" x14ac:dyDescent="0.3">
      <c r="A54" s="45" t="s">
        <v>121</v>
      </c>
      <c r="D54" s="79"/>
      <c r="E54" s="213"/>
      <c r="F54" s="79"/>
      <c r="G54" s="213"/>
      <c r="H54" s="79"/>
      <c r="I54" s="213"/>
      <c r="J54" s="79"/>
    </row>
    <row r="55" spans="1:10" ht="20.25" customHeight="1" x14ac:dyDescent="0.3">
      <c r="A55" s="45" t="s">
        <v>122</v>
      </c>
      <c r="D55" s="79"/>
      <c r="E55" s="213"/>
      <c r="F55" s="79"/>
      <c r="G55" s="213"/>
      <c r="H55" s="79"/>
      <c r="I55" s="213"/>
      <c r="J55" s="79"/>
    </row>
    <row r="56" spans="1:10" ht="20.149999999999999" customHeight="1" x14ac:dyDescent="0.3">
      <c r="A56" s="217" t="s">
        <v>123</v>
      </c>
      <c r="D56" s="48">
        <v>-990694</v>
      </c>
      <c r="E56" s="213"/>
      <c r="F56" s="48">
        <v>1168433</v>
      </c>
      <c r="G56" s="213"/>
      <c r="H56" s="79">
        <v>0</v>
      </c>
      <c r="I56" s="213"/>
      <c r="J56" s="79">
        <v>0</v>
      </c>
    </row>
    <row r="57" spans="1:10" ht="20.149999999999999" customHeight="1" x14ac:dyDescent="0.3">
      <c r="A57" s="217" t="s">
        <v>359</v>
      </c>
      <c r="D57" s="48"/>
      <c r="E57" s="213"/>
      <c r="F57" s="48"/>
      <c r="G57" s="213"/>
      <c r="H57" s="79"/>
      <c r="I57" s="213"/>
      <c r="J57" s="79"/>
    </row>
    <row r="58" spans="1:10" ht="20.25" customHeight="1" x14ac:dyDescent="0.3">
      <c r="A58" s="217" t="s">
        <v>300</v>
      </c>
      <c r="D58" s="48">
        <v>-71278</v>
      </c>
      <c r="E58" s="213"/>
      <c r="F58" s="79">
        <v>-37978</v>
      </c>
      <c r="G58" s="213"/>
      <c r="H58" s="79">
        <v>0</v>
      </c>
      <c r="I58" s="213"/>
      <c r="J58" s="79">
        <v>0</v>
      </c>
    </row>
    <row r="59" spans="1:10" ht="20.25" customHeight="1" x14ac:dyDescent="0.3">
      <c r="A59" s="217" t="s">
        <v>360</v>
      </c>
      <c r="D59" s="48">
        <v>107965</v>
      </c>
      <c r="E59" s="213"/>
      <c r="F59" s="48">
        <v>794584</v>
      </c>
      <c r="G59" s="213"/>
      <c r="H59" s="79">
        <v>53106</v>
      </c>
      <c r="I59" s="213"/>
      <c r="J59" s="79">
        <v>-52837</v>
      </c>
    </row>
    <row r="60" spans="1:10" ht="20.25" customHeight="1" x14ac:dyDescent="0.3">
      <c r="A60" s="217" t="s">
        <v>355</v>
      </c>
      <c r="D60" s="48"/>
      <c r="E60" s="213"/>
      <c r="F60" s="48"/>
      <c r="G60" s="213"/>
      <c r="H60" s="79"/>
      <c r="I60" s="213"/>
      <c r="J60" s="79"/>
    </row>
    <row r="61" spans="1:10" ht="20.25" customHeight="1" x14ac:dyDescent="0.3">
      <c r="A61" s="217" t="s">
        <v>361</v>
      </c>
      <c r="D61" s="48">
        <v>1482600</v>
      </c>
      <c r="E61" s="213"/>
      <c r="F61" s="48">
        <v>643061</v>
      </c>
      <c r="G61" s="213"/>
      <c r="H61" s="79">
        <v>0</v>
      </c>
      <c r="I61" s="213"/>
      <c r="J61" s="79">
        <v>0</v>
      </c>
    </row>
    <row r="62" spans="1:10" ht="20.25" customHeight="1" x14ac:dyDescent="0.3">
      <c r="A62" s="218" t="s">
        <v>124</v>
      </c>
      <c r="D62" s="79"/>
      <c r="E62" s="213"/>
      <c r="F62" s="48"/>
      <c r="G62" s="213"/>
      <c r="H62" s="79"/>
      <c r="I62" s="213"/>
      <c r="J62" s="79"/>
    </row>
    <row r="63" spans="1:10" ht="20.25" customHeight="1" x14ac:dyDescent="0.3">
      <c r="A63" s="218" t="s">
        <v>125</v>
      </c>
      <c r="D63" s="123">
        <v>-178998</v>
      </c>
      <c r="E63" s="213"/>
      <c r="F63" s="123">
        <v>58669</v>
      </c>
      <c r="G63" s="213"/>
      <c r="H63" s="80">
        <v>-10621</v>
      </c>
      <c r="I63" s="213"/>
      <c r="J63" s="80">
        <v>10568</v>
      </c>
    </row>
    <row r="64" spans="1:10" ht="20.25" customHeight="1" x14ac:dyDescent="0.3">
      <c r="A64" s="53" t="s">
        <v>126</v>
      </c>
      <c r="D64" s="213"/>
      <c r="E64" s="213"/>
      <c r="F64" s="213"/>
      <c r="G64" s="213"/>
      <c r="H64" s="213"/>
      <c r="I64" s="213"/>
      <c r="J64" s="213"/>
    </row>
    <row r="65" spans="1:10" ht="20.25" customHeight="1" x14ac:dyDescent="0.3">
      <c r="A65" s="53" t="s">
        <v>122</v>
      </c>
      <c r="B65" s="217"/>
      <c r="C65" s="55"/>
      <c r="D65" s="78">
        <f>SUM(D56:D63)</f>
        <v>349595</v>
      </c>
      <c r="E65" s="20"/>
      <c r="F65" s="78">
        <f>SUM(F56:F63)</f>
        <v>2626769</v>
      </c>
      <c r="G65" s="20"/>
      <c r="H65" s="78">
        <f>SUM(H56:H63)</f>
        <v>42485</v>
      </c>
      <c r="I65" s="213"/>
      <c r="J65" s="78">
        <f>SUM(J56:J63)</f>
        <v>-42269</v>
      </c>
    </row>
    <row r="66" spans="1:10" ht="12" customHeight="1" x14ac:dyDescent="0.3">
      <c r="A66" s="53"/>
      <c r="B66" s="217"/>
      <c r="C66" s="55"/>
      <c r="D66" s="20"/>
      <c r="E66" s="20"/>
      <c r="F66" s="20"/>
      <c r="G66" s="20"/>
      <c r="H66" s="129"/>
      <c r="I66" s="213"/>
      <c r="J66" s="129"/>
    </row>
    <row r="67" spans="1:10" ht="20.25" customHeight="1" x14ac:dyDescent="0.3">
      <c r="A67" s="45" t="s">
        <v>127</v>
      </c>
      <c r="D67" s="213"/>
      <c r="E67" s="213"/>
      <c r="F67" s="213"/>
      <c r="G67" s="213"/>
      <c r="H67" s="213"/>
      <c r="I67" s="213"/>
      <c r="J67" s="213"/>
    </row>
    <row r="68" spans="1:10" ht="20.25" customHeight="1" x14ac:dyDescent="0.3">
      <c r="A68" s="45" t="s">
        <v>122</v>
      </c>
      <c r="D68" s="213"/>
      <c r="E68" s="213"/>
      <c r="F68" s="213"/>
      <c r="G68" s="213"/>
      <c r="H68" s="213"/>
      <c r="I68" s="213"/>
      <c r="J68" s="213"/>
    </row>
    <row r="69" spans="1:10" ht="20.25" customHeight="1" x14ac:dyDescent="0.3">
      <c r="A69" s="218" t="s">
        <v>362</v>
      </c>
      <c r="B69" s="22"/>
      <c r="C69" s="77"/>
      <c r="D69" s="217"/>
      <c r="E69" s="217"/>
      <c r="F69" s="217"/>
      <c r="G69" s="217"/>
      <c r="H69" s="217"/>
      <c r="I69" s="217"/>
      <c r="J69" s="217"/>
    </row>
    <row r="70" spans="1:10" ht="20.25" customHeight="1" x14ac:dyDescent="0.3">
      <c r="A70" s="218" t="s">
        <v>128</v>
      </c>
      <c r="B70" s="22"/>
      <c r="C70" s="77"/>
      <c r="D70" s="48">
        <v>-1145588</v>
      </c>
      <c r="E70" s="213"/>
      <c r="F70" s="48">
        <v>275332</v>
      </c>
      <c r="G70" s="213"/>
      <c r="H70" s="48">
        <v>-49000</v>
      </c>
      <c r="I70" s="213"/>
      <c r="J70" s="79">
        <v>-30000</v>
      </c>
    </row>
    <row r="71" spans="1:10" ht="20.25" customHeight="1" x14ac:dyDescent="0.3">
      <c r="A71" s="218" t="s">
        <v>354</v>
      </c>
      <c r="B71" s="22"/>
      <c r="D71" s="79">
        <v>273472</v>
      </c>
      <c r="E71" s="213"/>
      <c r="F71" s="48">
        <v>943613</v>
      </c>
      <c r="G71" s="213"/>
      <c r="H71" s="79">
        <v>98760</v>
      </c>
      <c r="I71" s="213"/>
      <c r="J71" s="79">
        <v>281739</v>
      </c>
    </row>
    <row r="72" spans="1:10" ht="20.25" customHeight="1" x14ac:dyDescent="0.3">
      <c r="A72" s="218" t="s">
        <v>363</v>
      </c>
      <c r="B72" s="22"/>
      <c r="D72" s="79">
        <v>0</v>
      </c>
      <c r="E72" s="213"/>
      <c r="F72" s="48">
        <v>819191</v>
      </c>
      <c r="G72" s="213"/>
      <c r="H72" s="79">
        <v>0</v>
      </c>
      <c r="I72" s="213"/>
      <c r="J72" s="79">
        <v>0</v>
      </c>
    </row>
    <row r="73" spans="1:10" ht="20.25" customHeight="1" x14ac:dyDescent="0.3">
      <c r="A73" s="218" t="s">
        <v>130</v>
      </c>
      <c r="B73" s="22"/>
      <c r="D73" s="213"/>
      <c r="E73" s="213"/>
      <c r="F73" s="213"/>
      <c r="G73" s="213"/>
      <c r="H73" s="213"/>
      <c r="I73" s="213"/>
      <c r="J73" s="79"/>
    </row>
    <row r="74" spans="1:10" ht="20.25" customHeight="1" x14ac:dyDescent="0.3">
      <c r="A74" s="218" t="s">
        <v>316</v>
      </c>
      <c r="B74" s="22"/>
      <c r="D74" s="213"/>
      <c r="E74" s="213"/>
      <c r="F74" s="213"/>
      <c r="G74" s="213"/>
      <c r="H74" s="213"/>
      <c r="I74" s="213"/>
      <c r="J74" s="79"/>
    </row>
    <row r="75" spans="1:10" ht="20.25" customHeight="1" x14ac:dyDescent="0.3">
      <c r="A75" s="218" t="s">
        <v>140</v>
      </c>
      <c r="B75" s="22"/>
      <c r="D75" s="213">
        <v>-61700</v>
      </c>
      <c r="E75" s="213"/>
      <c r="F75" s="48">
        <v>91344</v>
      </c>
      <c r="G75" s="213"/>
      <c r="H75" s="79">
        <v>0</v>
      </c>
      <c r="I75" s="213"/>
      <c r="J75" s="79">
        <v>0</v>
      </c>
    </row>
    <row r="76" spans="1:10" ht="20.25" customHeight="1" x14ac:dyDescent="0.3">
      <c r="A76" s="218" t="s">
        <v>132</v>
      </c>
      <c r="B76" s="22"/>
      <c r="D76" s="213"/>
      <c r="E76" s="213"/>
      <c r="F76" s="48"/>
      <c r="G76" s="213"/>
      <c r="H76" s="213"/>
      <c r="I76" s="213"/>
      <c r="J76" s="213"/>
    </row>
    <row r="77" spans="1:10" ht="20.25" customHeight="1" x14ac:dyDescent="0.3">
      <c r="A77" s="218" t="s">
        <v>122</v>
      </c>
      <c r="B77" s="22"/>
      <c r="D77" s="123">
        <v>-8741</v>
      </c>
      <c r="E77" s="213"/>
      <c r="F77" s="123">
        <v>-325531</v>
      </c>
      <c r="G77" s="213"/>
      <c r="H77" s="123">
        <v>-9952</v>
      </c>
      <c r="I77" s="213"/>
      <c r="J77" s="80">
        <v>-50347</v>
      </c>
    </row>
    <row r="78" spans="1:10" ht="20.25" customHeight="1" x14ac:dyDescent="0.3">
      <c r="A78" s="53" t="s">
        <v>133</v>
      </c>
      <c r="B78" s="22"/>
      <c r="D78" s="213"/>
      <c r="E78" s="213"/>
      <c r="F78" s="213"/>
      <c r="G78" s="213"/>
      <c r="H78" s="213"/>
      <c r="I78" s="213"/>
      <c r="J78" s="213"/>
    </row>
    <row r="79" spans="1:10" ht="20.25" customHeight="1" x14ac:dyDescent="0.3">
      <c r="A79" s="53" t="s">
        <v>122</v>
      </c>
      <c r="B79" s="22"/>
      <c r="D79" s="78">
        <f>SUM(D69:D77)</f>
        <v>-942557</v>
      </c>
      <c r="E79" s="20"/>
      <c r="F79" s="78">
        <f>SUM(F69:F77)</f>
        <v>1803949</v>
      </c>
      <c r="G79" s="20"/>
      <c r="H79" s="78">
        <f>SUM(H69:H77)</f>
        <v>39808</v>
      </c>
      <c r="I79" s="20"/>
      <c r="J79" s="78">
        <f>SUM(J69:J77)</f>
        <v>201392</v>
      </c>
    </row>
    <row r="80" spans="1:10" ht="20.25" customHeight="1" x14ac:dyDescent="0.3">
      <c r="A80" s="22" t="s">
        <v>134</v>
      </c>
      <c r="B80" s="22"/>
      <c r="D80" s="213"/>
      <c r="E80" s="213"/>
      <c r="F80" s="213"/>
      <c r="G80" s="213"/>
      <c r="H80" s="213"/>
      <c r="I80" s="213"/>
      <c r="J80" s="213"/>
    </row>
    <row r="81" spans="1:10" ht="20.25" customHeight="1" x14ac:dyDescent="0.3">
      <c r="A81" s="22" t="s">
        <v>135</v>
      </c>
      <c r="B81" s="22"/>
      <c r="D81" s="78">
        <f>D79+D65</f>
        <v>-592962</v>
      </c>
      <c r="E81" s="20"/>
      <c r="F81" s="78">
        <f>F79+F65</f>
        <v>4430718</v>
      </c>
      <c r="G81" s="20"/>
      <c r="H81" s="78">
        <f>H79+H65</f>
        <v>82293</v>
      </c>
      <c r="I81" s="20"/>
      <c r="J81" s="78">
        <f>J79+J65</f>
        <v>159123</v>
      </c>
    </row>
    <row r="82" spans="1:10" ht="20.9" customHeight="1" thickBot="1" x14ac:dyDescent="0.35">
      <c r="A82" s="22" t="s">
        <v>136</v>
      </c>
      <c r="D82" s="130">
        <f>D51+D81</f>
        <v>-1801919</v>
      </c>
      <c r="E82" s="20"/>
      <c r="F82" s="130">
        <f>F51+F81</f>
        <v>9528515</v>
      </c>
      <c r="G82" s="20"/>
      <c r="H82" s="130">
        <f>H51+H81</f>
        <v>1315039</v>
      </c>
      <c r="I82" s="20"/>
      <c r="J82" s="130">
        <f>J51+J81</f>
        <v>1014774</v>
      </c>
    </row>
    <row r="83" spans="1:10" ht="10.5" customHeight="1" thickTop="1" x14ac:dyDescent="0.3">
      <c r="A83" s="22"/>
      <c r="D83" s="19"/>
      <c r="E83" s="20"/>
      <c r="F83" s="19"/>
      <c r="G83" s="20"/>
      <c r="H83" s="19"/>
      <c r="I83" s="20"/>
      <c r="J83" s="19"/>
    </row>
    <row r="84" spans="1:10" ht="20.25" customHeight="1" x14ac:dyDescent="0.3">
      <c r="A84" s="22" t="s">
        <v>137</v>
      </c>
      <c r="B84" s="22"/>
      <c r="D84" s="213"/>
      <c r="E84" s="213"/>
      <c r="F84" s="213"/>
      <c r="G84" s="213"/>
      <c r="H84" s="213"/>
      <c r="I84" s="213"/>
      <c r="J84" s="213"/>
    </row>
    <row r="85" spans="1:10" ht="20.25" customHeight="1" x14ac:dyDescent="0.3">
      <c r="A85" s="218" t="s">
        <v>116</v>
      </c>
      <c r="B85" s="217"/>
      <c r="D85" s="48">
        <v>-2544286</v>
      </c>
      <c r="E85" s="213"/>
      <c r="F85" s="48">
        <v>9105271</v>
      </c>
      <c r="G85" s="213"/>
      <c r="H85" s="79">
        <v>1315039</v>
      </c>
      <c r="I85" s="213"/>
      <c r="J85" s="79">
        <v>1014774</v>
      </c>
    </row>
    <row r="86" spans="1:10" ht="20.25" customHeight="1" x14ac:dyDescent="0.3">
      <c r="A86" s="218" t="s">
        <v>117</v>
      </c>
      <c r="D86" s="123">
        <v>742367</v>
      </c>
      <c r="E86" s="213"/>
      <c r="F86" s="123">
        <v>423244</v>
      </c>
      <c r="G86" s="213"/>
      <c r="H86" s="80">
        <v>0</v>
      </c>
      <c r="I86" s="213"/>
      <c r="J86" s="80">
        <v>0</v>
      </c>
    </row>
    <row r="87" spans="1:10" ht="20.25" customHeight="1" thickBot="1" x14ac:dyDescent="0.35">
      <c r="A87" s="22" t="s">
        <v>136</v>
      </c>
      <c r="D87" s="130">
        <f>SUM(D85:D86)</f>
        <v>-1801919</v>
      </c>
      <c r="E87" s="20"/>
      <c r="F87" s="130">
        <f>SUM(F85:F86)</f>
        <v>9528515</v>
      </c>
      <c r="G87" s="20"/>
      <c r="H87" s="130">
        <f>SUM(H85:H86)</f>
        <v>1315039</v>
      </c>
      <c r="I87" s="20"/>
      <c r="J87" s="130">
        <f>SUM(J85:J86)</f>
        <v>1014774</v>
      </c>
    </row>
    <row r="88" spans="1:10" ht="21.75" customHeight="1" thickTop="1" x14ac:dyDescent="0.3">
      <c r="A88" s="21" t="s">
        <v>0</v>
      </c>
      <c r="B88" s="22"/>
      <c r="C88" s="22"/>
      <c r="D88" s="128"/>
      <c r="E88" s="128"/>
      <c r="F88" s="128"/>
    </row>
    <row r="89" spans="1:10" ht="21.75" customHeight="1" x14ac:dyDescent="0.3">
      <c r="A89" s="21" t="s">
        <v>1</v>
      </c>
      <c r="B89" s="22"/>
      <c r="C89" s="22"/>
      <c r="D89" s="128"/>
      <c r="E89" s="128"/>
      <c r="F89" s="128"/>
    </row>
    <row r="90" spans="1:10" ht="21.75" customHeight="1" x14ac:dyDescent="0.3">
      <c r="A90" s="164" t="s">
        <v>93</v>
      </c>
      <c r="B90" s="22"/>
      <c r="C90" s="60"/>
    </row>
    <row r="91" spans="1:10" ht="18" customHeight="1" x14ac:dyDescent="0.3">
      <c r="H91" s="115"/>
      <c r="I91" s="116"/>
      <c r="J91" s="31" t="s">
        <v>3</v>
      </c>
    </row>
    <row r="92" spans="1:10" ht="21.65" customHeight="1" x14ac:dyDescent="0.3">
      <c r="D92" s="263" t="s">
        <v>4</v>
      </c>
      <c r="E92" s="263"/>
      <c r="F92" s="263"/>
      <c r="G92" s="211"/>
      <c r="H92" s="263" t="s">
        <v>5</v>
      </c>
      <c r="I92" s="263"/>
      <c r="J92" s="263"/>
    </row>
    <row r="93" spans="1:10" ht="21.65" customHeight="1" x14ac:dyDescent="0.3">
      <c r="D93" s="264" t="s">
        <v>6</v>
      </c>
      <c r="E93" s="264"/>
      <c r="F93" s="264"/>
      <c r="G93" s="211"/>
      <c r="H93" s="264" t="s">
        <v>6</v>
      </c>
      <c r="I93" s="264"/>
      <c r="J93" s="264"/>
    </row>
    <row r="94" spans="1:10" ht="21.65" customHeight="1" x14ac:dyDescent="0.3">
      <c r="D94" s="265" t="s">
        <v>344</v>
      </c>
      <c r="E94" s="265"/>
      <c r="F94" s="265"/>
      <c r="G94" s="216"/>
      <c r="H94" s="265" t="s">
        <v>344</v>
      </c>
      <c r="I94" s="265"/>
      <c r="J94" s="265"/>
    </row>
    <row r="95" spans="1:10" ht="21.65" customHeight="1" x14ac:dyDescent="0.3">
      <c r="A95" s="22"/>
      <c r="B95" s="22"/>
      <c r="C95" s="217"/>
      <c r="D95" s="262" t="s">
        <v>339</v>
      </c>
      <c r="E95" s="262"/>
      <c r="F95" s="262"/>
      <c r="G95" s="216"/>
      <c r="H95" s="262" t="s">
        <v>339</v>
      </c>
      <c r="I95" s="262"/>
      <c r="J95" s="262"/>
    </row>
    <row r="96" spans="1:10" ht="21.65" customHeight="1" x14ac:dyDescent="0.3">
      <c r="A96" s="22"/>
      <c r="B96" s="22"/>
      <c r="C96" s="23" t="s">
        <v>9</v>
      </c>
      <c r="D96" s="117">
        <v>2023</v>
      </c>
      <c r="E96" s="118"/>
      <c r="F96" s="117">
        <v>2022</v>
      </c>
      <c r="G96" s="118"/>
      <c r="H96" s="117">
        <v>2023</v>
      </c>
      <c r="I96" s="118"/>
      <c r="J96" s="117">
        <v>2022</v>
      </c>
    </row>
    <row r="97" spans="1:10" ht="21.75" customHeight="1" x14ac:dyDescent="0.3">
      <c r="A97" s="45" t="s">
        <v>95</v>
      </c>
      <c r="B97" s="45"/>
      <c r="D97" s="213"/>
      <c r="E97" s="213"/>
      <c r="F97" s="213"/>
      <c r="G97" s="213"/>
      <c r="H97" s="213"/>
      <c r="I97" s="213"/>
      <c r="J97" s="213"/>
    </row>
    <row r="98" spans="1:10" ht="21.75" customHeight="1" x14ac:dyDescent="0.3">
      <c r="A98" s="218" t="s">
        <v>96</v>
      </c>
      <c r="C98" s="23">
        <v>8</v>
      </c>
      <c r="D98" s="214">
        <v>438525154</v>
      </c>
      <c r="E98" s="213"/>
      <c r="F98" s="225">
        <v>455148800</v>
      </c>
      <c r="G98" s="213"/>
      <c r="H98" s="214">
        <v>20262283</v>
      </c>
      <c r="I98" s="213"/>
      <c r="J98" s="222">
        <v>21244146</v>
      </c>
    </row>
    <row r="99" spans="1:10" ht="21.75" customHeight="1" x14ac:dyDescent="0.3">
      <c r="A99" s="218" t="s">
        <v>97</v>
      </c>
      <c r="D99" s="48">
        <v>3522331</v>
      </c>
      <c r="E99" s="213"/>
      <c r="F99" s="48">
        <v>2303927</v>
      </c>
      <c r="G99" s="213"/>
      <c r="H99" s="250">
        <v>0</v>
      </c>
      <c r="I99" s="79"/>
      <c r="J99" s="79">
        <v>8609069</v>
      </c>
    </row>
    <row r="100" spans="1:10" ht="21.75" customHeight="1" x14ac:dyDescent="0.3">
      <c r="A100" s="218" t="s">
        <v>98</v>
      </c>
      <c r="D100" s="48">
        <v>784246</v>
      </c>
      <c r="E100" s="213"/>
      <c r="F100" s="48">
        <v>598610</v>
      </c>
      <c r="G100" s="213"/>
      <c r="H100" s="48">
        <v>456367</v>
      </c>
      <c r="I100" s="213"/>
      <c r="J100" s="222">
        <v>521533</v>
      </c>
    </row>
    <row r="101" spans="1:10" ht="21.75" customHeight="1" x14ac:dyDescent="0.3">
      <c r="A101" s="218" t="s">
        <v>99</v>
      </c>
      <c r="D101" s="214">
        <v>12169</v>
      </c>
      <c r="E101" s="213"/>
      <c r="F101" s="225">
        <v>60124</v>
      </c>
      <c r="G101" s="213"/>
      <c r="H101" s="214">
        <v>8155278</v>
      </c>
      <c r="I101" s="213"/>
      <c r="J101" s="222">
        <v>16547680</v>
      </c>
    </row>
    <row r="102" spans="1:10" ht="21.65" customHeight="1" x14ac:dyDescent="0.3">
      <c r="A102" s="218" t="s">
        <v>100</v>
      </c>
      <c r="D102" s="79">
        <v>317611</v>
      </c>
      <c r="E102" s="79"/>
      <c r="F102" s="79">
        <v>144123</v>
      </c>
      <c r="G102" s="213"/>
      <c r="H102" s="79">
        <v>483253</v>
      </c>
      <c r="I102" s="213"/>
      <c r="J102" s="79">
        <v>673269</v>
      </c>
    </row>
    <row r="103" spans="1:10" ht="21.75" customHeight="1" x14ac:dyDescent="0.3">
      <c r="A103" s="218" t="s">
        <v>101</v>
      </c>
      <c r="D103" s="79">
        <v>0</v>
      </c>
      <c r="E103" s="79"/>
      <c r="F103" s="79">
        <v>1429983</v>
      </c>
      <c r="G103" s="213"/>
      <c r="H103" s="79">
        <v>0</v>
      </c>
      <c r="I103" s="213"/>
      <c r="J103" s="79">
        <v>608201</v>
      </c>
    </row>
    <row r="104" spans="1:10" ht="21.75" customHeight="1" x14ac:dyDescent="0.3">
      <c r="A104" s="218" t="s">
        <v>102</v>
      </c>
      <c r="D104" s="123">
        <v>2724745</v>
      </c>
      <c r="E104" s="213"/>
      <c r="F104" s="123">
        <v>2619793</v>
      </c>
      <c r="G104" s="213"/>
      <c r="H104" s="219">
        <v>215351</v>
      </c>
      <c r="I104" s="213"/>
      <c r="J104" s="223">
        <v>224203</v>
      </c>
    </row>
    <row r="105" spans="1:10" ht="21.75" customHeight="1" x14ac:dyDescent="0.3">
      <c r="A105" s="22" t="s">
        <v>103</v>
      </c>
      <c r="B105" s="22"/>
      <c r="D105" s="122">
        <f>SUM(D98:D104)</f>
        <v>445886256</v>
      </c>
      <c r="E105" s="20"/>
      <c r="F105" s="122">
        <f>SUM(F98:F104)</f>
        <v>462305360</v>
      </c>
      <c r="G105" s="20"/>
      <c r="H105" s="122">
        <f>SUM(H98:H104)</f>
        <v>29572532</v>
      </c>
      <c r="I105" s="20"/>
      <c r="J105" s="122">
        <f>SUM(J98:J104)</f>
        <v>48428101</v>
      </c>
    </row>
    <row r="106" spans="1:10" ht="6.65" customHeight="1" x14ac:dyDescent="0.3">
      <c r="A106" s="22"/>
      <c r="B106" s="22"/>
      <c r="D106" s="213"/>
      <c r="E106" s="213"/>
      <c r="F106" s="213"/>
      <c r="G106" s="213"/>
      <c r="H106" s="213"/>
      <c r="I106" s="213"/>
      <c r="J106" s="213"/>
    </row>
    <row r="107" spans="1:10" ht="21.75" customHeight="1" x14ac:dyDescent="0.3">
      <c r="A107" s="45" t="s">
        <v>104</v>
      </c>
      <c r="B107" s="45"/>
      <c r="D107" s="213"/>
      <c r="E107" s="213"/>
      <c r="F107" s="213"/>
      <c r="G107" s="213"/>
      <c r="H107" s="213"/>
      <c r="I107" s="213"/>
      <c r="J107" s="213"/>
    </row>
    <row r="108" spans="1:10" ht="21.75" customHeight="1" x14ac:dyDescent="0.3">
      <c r="A108" s="218" t="s">
        <v>105</v>
      </c>
      <c r="D108" s="214">
        <v>390893015</v>
      </c>
      <c r="E108" s="213"/>
      <c r="F108" s="214">
        <v>390754885</v>
      </c>
      <c r="G108" s="213"/>
      <c r="H108" s="214">
        <v>18772640</v>
      </c>
      <c r="I108" s="213"/>
      <c r="J108" s="222">
        <v>19876384</v>
      </c>
    </row>
    <row r="109" spans="1:10" ht="21.75" customHeight="1" x14ac:dyDescent="0.3">
      <c r="A109" s="218" t="s">
        <v>106</v>
      </c>
      <c r="D109" s="214">
        <v>17054786</v>
      </c>
      <c r="E109" s="213"/>
      <c r="F109" s="214">
        <v>16536332</v>
      </c>
      <c r="G109" s="213"/>
      <c r="H109" s="214">
        <v>716813</v>
      </c>
      <c r="I109" s="213"/>
      <c r="J109" s="222">
        <v>679636</v>
      </c>
    </row>
    <row r="110" spans="1:10" ht="21.75" customHeight="1" x14ac:dyDescent="0.3">
      <c r="A110" s="218" t="s">
        <v>107</v>
      </c>
      <c r="D110" s="48">
        <v>23679483</v>
      </c>
      <c r="E110" s="213"/>
      <c r="F110" s="48">
        <v>23536594</v>
      </c>
      <c r="G110" s="213"/>
      <c r="H110" s="48">
        <v>1818401</v>
      </c>
      <c r="I110" s="213"/>
      <c r="J110" s="222">
        <v>1886614</v>
      </c>
    </row>
    <row r="111" spans="1:10" ht="21.75" customHeight="1" x14ac:dyDescent="0.3">
      <c r="A111" s="218" t="s">
        <v>312</v>
      </c>
      <c r="D111" s="121">
        <v>-1893568</v>
      </c>
      <c r="E111" s="213"/>
      <c r="F111" s="214">
        <v>-941640</v>
      </c>
      <c r="G111" s="213"/>
      <c r="H111" s="121">
        <v>0</v>
      </c>
      <c r="I111" s="79"/>
      <c r="J111" s="121">
        <v>0</v>
      </c>
    </row>
    <row r="112" spans="1:10" ht="21.75" customHeight="1" x14ac:dyDescent="0.3">
      <c r="A112" s="218" t="s">
        <v>108</v>
      </c>
      <c r="C112" s="23" t="s">
        <v>356</v>
      </c>
      <c r="D112" s="121">
        <v>-61000</v>
      </c>
      <c r="E112" s="213"/>
      <c r="F112" s="121">
        <v>-5756</v>
      </c>
      <c r="G112" s="79"/>
      <c r="H112" s="121">
        <v>2250000</v>
      </c>
      <c r="I112" s="79"/>
      <c r="J112" s="121">
        <v>0</v>
      </c>
    </row>
    <row r="113" spans="1:10" ht="21.75" customHeight="1" x14ac:dyDescent="0.3">
      <c r="A113" s="218" t="s">
        <v>109</v>
      </c>
      <c r="D113" s="214">
        <v>2141328</v>
      </c>
      <c r="E113" s="213"/>
      <c r="F113" s="121">
        <v>2131380</v>
      </c>
      <c r="G113" s="79"/>
      <c r="H113" s="214">
        <v>21225</v>
      </c>
      <c r="I113" s="79"/>
      <c r="J113" s="121">
        <v>12784</v>
      </c>
    </row>
    <row r="114" spans="1:10" ht="21.75" customHeight="1" x14ac:dyDescent="0.3">
      <c r="A114" s="218" t="s">
        <v>110</v>
      </c>
      <c r="D114" s="48">
        <v>16461779</v>
      </c>
      <c r="E114" s="213"/>
      <c r="F114" s="123">
        <v>12192075</v>
      </c>
      <c r="G114" s="213"/>
      <c r="H114" s="48">
        <v>3966927</v>
      </c>
      <c r="I114" s="213"/>
      <c r="J114" s="127">
        <v>3869143</v>
      </c>
    </row>
    <row r="115" spans="1:10" ht="21.75" customHeight="1" x14ac:dyDescent="0.3">
      <c r="A115" s="22" t="s">
        <v>111</v>
      </c>
      <c r="B115" s="22"/>
      <c r="D115" s="122">
        <f>SUM(D108:D114)</f>
        <v>448275823</v>
      </c>
      <c r="E115" s="20"/>
      <c r="F115" s="122">
        <f>SUM(F108:F114)</f>
        <v>444203870</v>
      </c>
      <c r="G115" s="20"/>
      <c r="H115" s="122">
        <f>SUM(H108:H114)</f>
        <v>27546006</v>
      </c>
      <c r="I115" s="20"/>
      <c r="J115" s="122">
        <f>SUM(J108:J114)</f>
        <v>26324561</v>
      </c>
    </row>
    <row r="116" spans="1:10" ht="7.4" customHeight="1" x14ac:dyDescent="0.3">
      <c r="A116" s="22"/>
      <c r="B116" s="22"/>
      <c r="D116" s="213"/>
      <c r="E116" s="213"/>
      <c r="F116" s="213"/>
      <c r="G116" s="213"/>
      <c r="H116" s="213"/>
      <c r="I116" s="213"/>
      <c r="J116" s="213"/>
    </row>
    <row r="117" spans="1:10" ht="21.75" customHeight="1" x14ac:dyDescent="0.3">
      <c r="A117" s="218" t="s">
        <v>364</v>
      </c>
      <c r="B117" s="22"/>
      <c r="D117" s="213"/>
      <c r="E117" s="213"/>
      <c r="F117" s="213"/>
      <c r="G117" s="213"/>
      <c r="H117" s="213"/>
      <c r="I117" s="213"/>
      <c r="J117" s="213"/>
    </row>
    <row r="118" spans="1:10" ht="21.75" customHeight="1" x14ac:dyDescent="0.3">
      <c r="A118" s="218" t="s">
        <v>112</v>
      </c>
      <c r="B118" s="217"/>
      <c r="C118" s="23">
        <v>4</v>
      </c>
      <c r="D118" s="220">
        <v>-1452545</v>
      </c>
      <c r="E118" s="213"/>
      <c r="F118" s="226">
        <v>1165118</v>
      </c>
      <c r="G118" s="213"/>
      <c r="H118" s="251">
        <v>0</v>
      </c>
      <c r="I118" s="79"/>
      <c r="J118" s="80">
        <v>0</v>
      </c>
    </row>
    <row r="119" spans="1:10" ht="21.75" customHeight="1" x14ac:dyDescent="0.3">
      <c r="A119" s="22" t="s">
        <v>113</v>
      </c>
      <c r="B119" s="22"/>
      <c r="C119" s="55"/>
      <c r="D119" s="19">
        <f>D105-D115+D118</f>
        <v>-3842112</v>
      </c>
      <c r="E119" s="20"/>
      <c r="F119" s="19">
        <f>F105-F115+F118</f>
        <v>19266608</v>
      </c>
      <c r="G119" s="20"/>
      <c r="H119" s="19">
        <f>H105-H115+H118</f>
        <v>2026526</v>
      </c>
      <c r="I119" s="20"/>
      <c r="J119" s="19">
        <f>J105-J115+J118</f>
        <v>22103540</v>
      </c>
    </row>
    <row r="120" spans="1:10" ht="21.75" customHeight="1" x14ac:dyDescent="0.3">
      <c r="A120" s="218" t="s">
        <v>114</v>
      </c>
      <c r="D120" s="123">
        <v>437181</v>
      </c>
      <c r="E120" s="213"/>
      <c r="F120" s="227">
        <v>6700908</v>
      </c>
      <c r="G120" s="213"/>
      <c r="H120" s="127">
        <v>-624167</v>
      </c>
      <c r="I120" s="213"/>
      <c r="J120" s="127">
        <v>1073835</v>
      </c>
    </row>
    <row r="121" spans="1:10" ht="21.75" customHeight="1" thickBot="1" x14ac:dyDescent="0.35">
      <c r="A121" s="22" t="s">
        <v>115</v>
      </c>
      <c r="B121" s="22"/>
      <c r="D121" s="124">
        <f>D119-D120</f>
        <v>-4279293</v>
      </c>
      <c r="E121" s="20"/>
      <c r="F121" s="124">
        <f>F119-F120</f>
        <v>12565700</v>
      </c>
      <c r="G121" s="20"/>
      <c r="H121" s="124">
        <f>H119-H120</f>
        <v>2650693</v>
      </c>
      <c r="I121" s="20"/>
      <c r="J121" s="124">
        <f>J119-J120</f>
        <v>21029705</v>
      </c>
    </row>
    <row r="122" spans="1:10" ht="6.65" customHeight="1" thickTop="1" x14ac:dyDescent="0.3">
      <c r="A122" s="22"/>
      <c r="B122" s="22"/>
      <c r="D122" s="213"/>
      <c r="E122" s="213"/>
      <c r="F122" s="213"/>
      <c r="G122" s="213"/>
      <c r="H122" s="213"/>
      <c r="I122" s="213"/>
      <c r="J122" s="213"/>
    </row>
    <row r="123" spans="1:10" ht="21.75" customHeight="1" x14ac:dyDescent="0.3">
      <c r="A123" s="22" t="s">
        <v>138</v>
      </c>
      <c r="D123" s="213"/>
      <c r="E123" s="213"/>
      <c r="F123" s="213"/>
      <c r="G123" s="213"/>
      <c r="H123" s="213"/>
      <c r="I123" s="213"/>
      <c r="J123" s="213"/>
    </row>
    <row r="124" spans="1:10" ht="21.75" customHeight="1" x14ac:dyDescent="0.3">
      <c r="A124" s="218" t="s">
        <v>116</v>
      </c>
      <c r="D124" s="219">
        <v>-5328416</v>
      </c>
      <c r="E124" s="213"/>
      <c r="F124" s="222">
        <v>12157908</v>
      </c>
      <c r="G124" s="213"/>
      <c r="H124" s="131">
        <v>2650693</v>
      </c>
      <c r="I124" s="213"/>
      <c r="J124" s="222">
        <v>21029705</v>
      </c>
    </row>
    <row r="125" spans="1:10" ht="21.75" customHeight="1" x14ac:dyDescent="0.3">
      <c r="A125" s="218" t="s">
        <v>117</v>
      </c>
      <c r="D125" s="221">
        <v>1049123</v>
      </c>
      <c r="E125" s="213"/>
      <c r="F125" s="223">
        <v>407792</v>
      </c>
      <c r="G125" s="213"/>
      <c r="H125" s="80">
        <v>0</v>
      </c>
      <c r="I125" s="79"/>
      <c r="J125" s="80">
        <v>0</v>
      </c>
    </row>
    <row r="126" spans="1:10" ht="21.75" customHeight="1" thickBot="1" x14ac:dyDescent="0.35">
      <c r="A126" s="22" t="s">
        <v>115</v>
      </c>
      <c r="B126" s="22"/>
      <c r="D126" s="124">
        <f>SUM(D124:D125)</f>
        <v>-4279293</v>
      </c>
      <c r="E126" s="20"/>
      <c r="F126" s="124">
        <f>SUM(F124:F125)</f>
        <v>12565700</v>
      </c>
      <c r="G126" s="20"/>
      <c r="H126" s="124">
        <f>SUM(H124:H125)</f>
        <v>2650693</v>
      </c>
      <c r="I126" s="20"/>
      <c r="J126" s="124">
        <f>SUM(J124:J125)</f>
        <v>21029705</v>
      </c>
    </row>
    <row r="127" spans="1:10" ht="5.9" customHeight="1" thickTop="1" x14ac:dyDescent="0.3">
      <c r="A127" s="22"/>
      <c r="B127" s="22"/>
      <c r="D127" s="213"/>
      <c r="E127" s="213"/>
      <c r="F127" s="213"/>
      <c r="G127" s="213"/>
      <c r="H127" s="213"/>
      <c r="I127" s="213"/>
      <c r="J127" s="213"/>
    </row>
    <row r="128" spans="1:10" ht="21.75" customHeight="1" thickBot="1" x14ac:dyDescent="0.35">
      <c r="A128" s="27" t="s">
        <v>118</v>
      </c>
      <c r="B128" s="22"/>
      <c r="C128" s="23">
        <v>9</v>
      </c>
      <c r="D128" s="17">
        <v>-0.73</v>
      </c>
      <c r="E128" s="19"/>
      <c r="F128" s="17">
        <v>1.48</v>
      </c>
      <c r="G128" s="20"/>
      <c r="H128" s="18">
        <v>0.27</v>
      </c>
      <c r="I128" s="19"/>
      <c r="J128" s="18">
        <v>2.4500000000000002</v>
      </c>
    </row>
    <row r="129" spans="1:10" ht="21.75" customHeight="1" thickTop="1" x14ac:dyDescent="0.3">
      <c r="A129" s="21" t="s">
        <v>0</v>
      </c>
      <c r="B129" s="22"/>
      <c r="C129" s="22"/>
      <c r="D129" s="128"/>
      <c r="E129" s="128"/>
      <c r="F129" s="128"/>
    </row>
    <row r="130" spans="1:10" ht="21.75" customHeight="1" x14ac:dyDescent="0.3">
      <c r="A130" s="21" t="s">
        <v>1</v>
      </c>
      <c r="B130" s="22"/>
      <c r="C130" s="22"/>
      <c r="D130" s="128"/>
      <c r="E130" s="128"/>
      <c r="F130" s="128"/>
    </row>
    <row r="131" spans="1:10" ht="21.75" customHeight="1" x14ac:dyDescent="0.3">
      <c r="A131" s="164" t="s">
        <v>119</v>
      </c>
      <c r="B131" s="22"/>
      <c r="C131" s="60"/>
    </row>
    <row r="132" spans="1:10" ht="18" customHeight="1" x14ac:dyDescent="0.3">
      <c r="H132" s="115"/>
      <c r="I132" s="116"/>
      <c r="J132" s="31" t="s">
        <v>3</v>
      </c>
    </row>
    <row r="133" spans="1:10" ht="21.65" customHeight="1" x14ac:dyDescent="0.3">
      <c r="A133" s="27"/>
      <c r="B133" s="27"/>
      <c r="D133" s="263" t="s">
        <v>4</v>
      </c>
      <c r="E133" s="263"/>
      <c r="F133" s="263"/>
      <c r="G133" s="211"/>
      <c r="H133" s="263" t="s">
        <v>5</v>
      </c>
      <c r="I133" s="263"/>
      <c r="J133" s="263"/>
    </row>
    <row r="134" spans="1:10" ht="21.65" customHeight="1" x14ac:dyDescent="0.3">
      <c r="D134" s="264" t="s">
        <v>6</v>
      </c>
      <c r="E134" s="264"/>
      <c r="F134" s="264"/>
      <c r="G134" s="211"/>
      <c r="H134" s="264" t="s">
        <v>6</v>
      </c>
      <c r="I134" s="264"/>
      <c r="J134" s="264"/>
    </row>
    <row r="135" spans="1:10" ht="21.65" customHeight="1" x14ac:dyDescent="0.3">
      <c r="D135" s="265" t="s">
        <v>344</v>
      </c>
      <c r="E135" s="265"/>
      <c r="F135" s="265"/>
      <c r="G135" s="216"/>
      <c r="H135" s="265" t="s">
        <v>344</v>
      </c>
      <c r="I135" s="265"/>
      <c r="J135" s="265"/>
    </row>
    <row r="136" spans="1:10" ht="21.65" customHeight="1" x14ac:dyDescent="0.3">
      <c r="A136" s="22"/>
      <c r="B136" s="22"/>
      <c r="C136" s="217"/>
      <c r="D136" s="262" t="s">
        <v>339</v>
      </c>
      <c r="E136" s="262"/>
      <c r="F136" s="262"/>
      <c r="G136" s="216"/>
      <c r="H136" s="262" t="s">
        <v>339</v>
      </c>
      <c r="I136" s="262"/>
      <c r="J136" s="262"/>
    </row>
    <row r="137" spans="1:10" ht="21.65" customHeight="1" x14ac:dyDescent="0.3">
      <c r="A137" s="22"/>
      <c r="B137" s="22"/>
      <c r="C137" s="23" t="s">
        <v>9</v>
      </c>
      <c r="D137" s="117">
        <v>2023</v>
      </c>
      <c r="E137" s="118"/>
      <c r="F137" s="117">
        <v>2022</v>
      </c>
      <c r="G137" s="118"/>
      <c r="H137" s="117">
        <v>2023</v>
      </c>
      <c r="I137" s="118"/>
      <c r="J137" s="117">
        <v>2022</v>
      </c>
    </row>
    <row r="138" spans="1:10" ht="6" customHeight="1" x14ac:dyDescent="0.3">
      <c r="A138" s="45"/>
      <c r="B138" s="22"/>
      <c r="D138" s="132"/>
      <c r="E138" s="132"/>
      <c r="F138" s="132"/>
      <c r="G138" s="132"/>
      <c r="H138" s="132"/>
      <c r="I138" s="132"/>
      <c r="J138" s="132"/>
    </row>
    <row r="139" spans="1:10" ht="19.399999999999999" customHeight="1" x14ac:dyDescent="0.3">
      <c r="A139" s="22" t="s">
        <v>115</v>
      </c>
      <c r="D139" s="19">
        <f>D126</f>
        <v>-4279293</v>
      </c>
      <c r="E139" s="20"/>
      <c r="F139" s="19">
        <f>F126</f>
        <v>12565700</v>
      </c>
      <c r="G139" s="20"/>
      <c r="H139" s="19">
        <f>H126</f>
        <v>2650693</v>
      </c>
      <c r="I139" s="20"/>
      <c r="J139" s="19">
        <f>J126</f>
        <v>21029705</v>
      </c>
    </row>
    <row r="140" spans="1:10" ht="5.15" customHeight="1" x14ac:dyDescent="0.3">
      <c r="A140" s="22"/>
      <c r="D140" s="213"/>
      <c r="E140" s="213"/>
      <c r="F140" s="213"/>
      <c r="G140" s="213"/>
      <c r="H140" s="213"/>
      <c r="I140" s="213"/>
      <c r="J140" s="213"/>
    </row>
    <row r="141" spans="1:10" ht="20.25" customHeight="1" x14ac:dyDescent="0.3">
      <c r="A141" s="22" t="s">
        <v>120</v>
      </c>
      <c r="D141" s="213"/>
      <c r="E141" s="213"/>
      <c r="F141" s="213"/>
      <c r="G141" s="213"/>
      <c r="H141" s="213"/>
      <c r="I141" s="213"/>
      <c r="J141" s="213"/>
    </row>
    <row r="142" spans="1:10" ht="20.25" customHeight="1" x14ac:dyDescent="0.3">
      <c r="A142" s="45" t="s">
        <v>121</v>
      </c>
      <c r="D142" s="213"/>
      <c r="E142" s="213"/>
      <c r="F142" s="213"/>
      <c r="G142" s="213"/>
      <c r="H142" s="213"/>
      <c r="I142" s="213"/>
      <c r="J142" s="213"/>
    </row>
    <row r="143" spans="1:10" ht="20.25" customHeight="1" x14ac:dyDescent="0.3">
      <c r="A143" s="45" t="s">
        <v>139</v>
      </c>
      <c r="D143" s="213"/>
      <c r="E143" s="213"/>
      <c r="F143" s="213"/>
      <c r="G143" s="213"/>
      <c r="H143" s="213"/>
      <c r="I143" s="213"/>
      <c r="J143" s="213"/>
    </row>
    <row r="144" spans="1:10" ht="20.25" customHeight="1" x14ac:dyDescent="0.3">
      <c r="A144" s="217" t="s">
        <v>123</v>
      </c>
      <c r="D144" s="48">
        <v>-5893063</v>
      </c>
      <c r="E144" s="213"/>
      <c r="F144" s="48">
        <v>18015717</v>
      </c>
      <c r="G144" s="213"/>
      <c r="H144" s="79">
        <v>0</v>
      </c>
      <c r="I144" s="213"/>
      <c r="J144" s="79">
        <v>0</v>
      </c>
    </row>
    <row r="145" spans="1:10" ht="20.25" customHeight="1" x14ac:dyDescent="0.3">
      <c r="A145" s="217" t="s">
        <v>365</v>
      </c>
      <c r="D145" s="48">
        <v>-99289</v>
      </c>
      <c r="E145" s="213"/>
      <c r="F145" s="79">
        <v>-37978</v>
      </c>
      <c r="G145" s="213"/>
      <c r="H145" s="79">
        <v>0</v>
      </c>
      <c r="I145" s="213"/>
      <c r="J145" s="79">
        <v>0</v>
      </c>
    </row>
    <row r="146" spans="1:10" ht="20.25" customHeight="1" x14ac:dyDescent="0.3">
      <c r="A146" s="217" t="s">
        <v>317</v>
      </c>
      <c r="B146" s="217"/>
      <c r="D146" s="48">
        <v>-151112</v>
      </c>
      <c r="E146" s="213"/>
      <c r="F146" s="48">
        <v>3048339</v>
      </c>
      <c r="G146" s="213"/>
      <c r="H146" s="79">
        <v>67576</v>
      </c>
      <c r="I146" s="213"/>
      <c r="J146" s="79">
        <v>7802</v>
      </c>
    </row>
    <row r="147" spans="1:10" ht="20.25" customHeight="1" x14ac:dyDescent="0.3">
      <c r="A147" s="218" t="s">
        <v>367</v>
      </c>
      <c r="B147" s="217"/>
      <c r="D147" s="217"/>
      <c r="E147" s="217"/>
      <c r="F147" s="217"/>
      <c r="G147" s="217"/>
      <c r="H147" s="217"/>
      <c r="I147" s="217"/>
      <c r="J147" s="217"/>
    </row>
    <row r="148" spans="1:10" s="243" customFormat="1" ht="20.25" customHeight="1" x14ac:dyDescent="0.3">
      <c r="A148" s="253" t="s">
        <v>366</v>
      </c>
      <c r="C148" s="244"/>
      <c r="D148" s="238"/>
      <c r="E148" s="246"/>
      <c r="F148" s="252"/>
      <c r="G148" s="252"/>
      <c r="H148" s="252"/>
      <c r="I148" s="252"/>
      <c r="J148" s="252"/>
    </row>
    <row r="149" spans="1:10" ht="20.25" customHeight="1" x14ac:dyDescent="0.3">
      <c r="A149" s="218" t="s">
        <v>140</v>
      </c>
      <c r="B149" s="217"/>
      <c r="C149" s="23">
        <v>4</v>
      </c>
      <c r="D149" s="48">
        <v>231357</v>
      </c>
      <c r="E149" s="213"/>
      <c r="F149" s="79">
        <v>1341199</v>
      </c>
      <c r="G149" s="213"/>
      <c r="H149" s="79">
        <v>0</v>
      </c>
      <c r="I149" s="213"/>
      <c r="J149" s="79">
        <v>0</v>
      </c>
    </row>
    <row r="150" spans="1:10" ht="20.25" customHeight="1" x14ac:dyDescent="0.3">
      <c r="A150" s="218" t="s">
        <v>141</v>
      </c>
      <c r="D150" s="213"/>
      <c r="E150" s="213"/>
      <c r="F150" s="48"/>
      <c r="G150" s="213"/>
      <c r="H150" s="79"/>
      <c r="I150" s="213"/>
      <c r="J150" s="79"/>
    </row>
    <row r="151" spans="1:10" ht="20.25" customHeight="1" x14ac:dyDescent="0.3">
      <c r="A151" s="218" t="s">
        <v>139</v>
      </c>
      <c r="D151" s="123">
        <v>-259910</v>
      </c>
      <c r="E151" s="213"/>
      <c r="F151" s="123">
        <v>37107</v>
      </c>
      <c r="G151" s="213"/>
      <c r="H151" s="80">
        <v>-13515</v>
      </c>
      <c r="I151" s="213"/>
      <c r="J151" s="80">
        <v>-1560</v>
      </c>
    </row>
    <row r="152" spans="1:10" ht="20.25" customHeight="1" x14ac:dyDescent="0.3">
      <c r="A152" s="53" t="s">
        <v>126</v>
      </c>
      <c r="D152" s="213"/>
      <c r="E152" s="213"/>
      <c r="F152" s="213"/>
      <c r="G152" s="213"/>
      <c r="H152" s="213"/>
      <c r="I152" s="213"/>
      <c r="J152" s="213"/>
    </row>
    <row r="153" spans="1:10" ht="20.25" customHeight="1" x14ac:dyDescent="0.3">
      <c r="A153" s="53" t="s">
        <v>139</v>
      </c>
      <c r="B153" s="217"/>
      <c r="C153" s="55"/>
      <c r="D153" s="78">
        <f>SUM(D144:D151)</f>
        <v>-6172017</v>
      </c>
      <c r="E153" s="19"/>
      <c r="F153" s="78">
        <f>SUM(F144:F151)</f>
        <v>22404384</v>
      </c>
      <c r="G153" s="20"/>
      <c r="H153" s="78">
        <f>SUM(H144:H151)</f>
        <v>54061</v>
      </c>
      <c r="I153" s="19"/>
      <c r="J153" s="78">
        <f>SUM(J144:J151)</f>
        <v>6242</v>
      </c>
    </row>
    <row r="154" spans="1:10" ht="12" customHeight="1" x14ac:dyDescent="0.3">
      <c r="A154" s="53"/>
      <c r="B154" s="217"/>
      <c r="C154" s="55"/>
      <c r="D154" s="19"/>
      <c r="E154" s="19"/>
      <c r="F154" s="19"/>
      <c r="G154" s="20"/>
      <c r="H154" s="19"/>
      <c r="I154" s="19"/>
      <c r="J154" s="19"/>
    </row>
    <row r="155" spans="1:10" ht="20.25" customHeight="1" x14ac:dyDescent="0.3">
      <c r="A155" s="45" t="s">
        <v>142</v>
      </c>
      <c r="D155" s="213"/>
      <c r="E155" s="213"/>
      <c r="F155" s="213"/>
      <c r="G155" s="213"/>
      <c r="H155" s="213"/>
      <c r="I155" s="213"/>
      <c r="J155" s="213"/>
    </row>
    <row r="156" spans="1:10" ht="20.25" customHeight="1" x14ac:dyDescent="0.3">
      <c r="A156" s="45" t="s">
        <v>139</v>
      </c>
      <c r="D156" s="213"/>
      <c r="E156" s="213"/>
      <c r="F156" s="213"/>
      <c r="G156" s="213"/>
      <c r="H156" s="213"/>
      <c r="I156" s="213"/>
      <c r="J156" s="213"/>
    </row>
    <row r="157" spans="1:10" ht="20.25" customHeight="1" x14ac:dyDescent="0.3">
      <c r="A157" s="218" t="s">
        <v>362</v>
      </c>
      <c r="D157" s="213"/>
      <c r="E157" s="213"/>
      <c r="F157" s="213"/>
      <c r="G157" s="213"/>
      <c r="H157" s="213"/>
      <c r="I157" s="213"/>
      <c r="J157" s="213"/>
    </row>
    <row r="158" spans="1:10" ht="20.25" customHeight="1" x14ac:dyDescent="0.3">
      <c r="A158" s="218" t="s">
        <v>143</v>
      </c>
      <c r="D158" s="48">
        <v>-2043073</v>
      </c>
      <c r="E158" s="213"/>
      <c r="F158" s="48">
        <v>1023231</v>
      </c>
      <c r="G158" s="213"/>
      <c r="H158" s="48">
        <v>-9000</v>
      </c>
      <c r="I158" s="213"/>
      <c r="J158" s="121">
        <v>-47000</v>
      </c>
    </row>
    <row r="159" spans="1:10" ht="20.25" customHeight="1" x14ac:dyDescent="0.3">
      <c r="A159" s="218" t="s">
        <v>353</v>
      </c>
      <c r="B159" s="22"/>
      <c r="D159" s="48">
        <v>267934</v>
      </c>
      <c r="E159" s="213"/>
      <c r="F159" s="48">
        <v>953760</v>
      </c>
      <c r="G159" s="213"/>
      <c r="H159" s="79">
        <v>98760</v>
      </c>
      <c r="I159" s="213"/>
      <c r="J159" s="121">
        <v>281739</v>
      </c>
    </row>
    <row r="160" spans="1:10" ht="20.25" customHeight="1" x14ac:dyDescent="0.3">
      <c r="A160" s="218" t="s">
        <v>129</v>
      </c>
      <c r="B160" s="22"/>
      <c r="D160" s="48">
        <v>192044</v>
      </c>
      <c r="E160" s="213"/>
      <c r="F160" s="48">
        <v>14981112</v>
      </c>
      <c r="G160" s="213"/>
      <c r="H160" s="79">
        <v>0</v>
      </c>
      <c r="I160" s="213"/>
      <c r="J160" s="121">
        <v>2793350</v>
      </c>
    </row>
    <row r="161" spans="1:10" ht="20.25" customHeight="1" x14ac:dyDescent="0.3">
      <c r="A161" s="218" t="s">
        <v>326</v>
      </c>
      <c r="B161" s="22"/>
      <c r="D161" s="48"/>
      <c r="E161" s="213"/>
      <c r="F161" s="48"/>
      <c r="G161" s="213"/>
      <c r="H161" s="48"/>
      <c r="I161" s="213"/>
      <c r="J161" s="79"/>
    </row>
    <row r="162" spans="1:10" ht="20.25" customHeight="1" x14ac:dyDescent="0.3">
      <c r="A162" s="218" t="s">
        <v>131</v>
      </c>
      <c r="B162" s="22"/>
      <c r="C162" s="23">
        <v>4</v>
      </c>
      <c r="D162" s="48">
        <v>264910</v>
      </c>
      <c r="E162" s="213"/>
      <c r="F162" s="121">
        <v>196079</v>
      </c>
      <c r="G162" s="213"/>
      <c r="H162" s="79">
        <v>0</v>
      </c>
      <c r="I162" s="213"/>
      <c r="J162" s="121">
        <v>0</v>
      </c>
    </row>
    <row r="163" spans="1:10" ht="20.25" customHeight="1" x14ac:dyDescent="0.3">
      <c r="A163" s="218" t="s">
        <v>132</v>
      </c>
      <c r="B163" s="22"/>
      <c r="D163" s="79"/>
      <c r="E163" s="213"/>
      <c r="F163" s="48"/>
      <c r="G163" s="213"/>
      <c r="H163" s="79"/>
      <c r="I163" s="213"/>
      <c r="J163" s="79"/>
    </row>
    <row r="164" spans="1:10" ht="20.25" customHeight="1" x14ac:dyDescent="0.3">
      <c r="A164" s="218" t="s">
        <v>122</v>
      </c>
      <c r="B164" s="22"/>
      <c r="D164" s="123">
        <v>11905</v>
      </c>
      <c r="E164" s="213"/>
      <c r="F164" s="123">
        <v>-3205878</v>
      </c>
      <c r="G164" s="213"/>
      <c r="H164" s="123">
        <v>-17952</v>
      </c>
      <c r="I164" s="213"/>
      <c r="J164" s="80">
        <v>-605617</v>
      </c>
    </row>
    <row r="165" spans="1:10" ht="20.25" customHeight="1" x14ac:dyDescent="0.3">
      <c r="A165" s="53" t="s">
        <v>133</v>
      </c>
      <c r="B165" s="22"/>
      <c r="D165" s="213"/>
      <c r="E165" s="213"/>
      <c r="F165" s="213"/>
      <c r="G165" s="213"/>
      <c r="H165" s="213"/>
      <c r="I165" s="213"/>
      <c r="J165" s="213"/>
    </row>
    <row r="166" spans="1:10" ht="20.25" customHeight="1" x14ac:dyDescent="0.3">
      <c r="A166" s="53" t="s">
        <v>122</v>
      </c>
      <c r="B166" s="22"/>
      <c r="D166" s="78">
        <f>SUM(D157:D164)</f>
        <v>-1306280</v>
      </c>
      <c r="E166" s="20"/>
      <c r="F166" s="78">
        <f>SUM(F157:F164)</f>
        <v>13948304</v>
      </c>
      <c r="G166" s="20"/>
      <c r="H166" s="78">
        <f>SUM(H157:H164)</f>
        <v>71808</v>
      </c>
      <c r="I166" s="19"/>
      <c r="J166" s="78">
        <f>SUM(J157:J164)</f>
        <v>2422472</v>
      </c>
    </row>
    <row r="167" spans="1:10" ht="20.25" customHeight="1" x14ac:dyDescent="0.3">
      <c r="A167" s="22" t="s">
        <v>134</v>
      </c>
      <c r="B167" s="22"/>
      <c r="D167" s="213"/>
      <c r="E167" s="213"/>
      <c r="F167" s="213"/>
      <c r="G167" s="213"/>
      <c r="H167" s="213"/>
      <c r="I167" s="213"/>
      <c r="J167" s="213"/>
    </row>
    <row r="168" spans="1:10" ht="20.25" customHeight="1" x14ac:dyDescent="0.3">
      <c r="A168" s="22" t="s">
        <v>135</v>
      </c>
      <c r="B168" s="22"/>
      <c r="D168" s="78">
        <f>D153+D166</f>
        <v>-7478297</v>
      </c>
      <c r="E168" s="20"/>
      <c r="F168" s="78">
        <f>F153+F166</f>
        <v>36352688</v>
      </c>
      <c r="G168" s="20"/>
      <c r="H168" s="78">
        <f>H153+H166</f>
        <v>125869</v>
      </c>
      <c r="I168" s="19"/>
      <c r="J168" s="78">
        <f>J153+J166</f>
        <v>2428714</v>
      </c>
    </row>
    <row r="169" spans="1:10" ht="20.25" customHeight="1" thickBot="1" x14ac:dyDescent="0.35">
      <c r="A169" s="22" t="s">
        <v>136</v>
      </c>
      <c r="D169" s="130">
        <f>D139+D168</f>
        <v>-11757590</v>
      </c>
      <c r="E169" s="20"/>
      <c r="F169" s="130">
        <f>F139+F168</f>
        <v>48918388</v>
      </c>
      <c r="G169" s="20"/>
      <c r="H169" s="130">
        <f>H139+H168</f>
        <v>2776562</v>
      </c>
      <c r="I169" s="20"/>
      <c r="J169" s="130">
        <f>J139+J168</f>
        <v>23458419</v>
      </c>
    </row>
    <row r="170" spans="1:10" ht="10.4" customHeight="1" thickTop="1" x14ac:dyDescent="0.3">
      <c r="A170" s="22"/>
      <c r="D170" s="213"/>
      <c r="E170" s="213"/>
      <c r="F170" s="213"/>
      <c r="G170" s="213"/>
      <c r="H170" s="213"/>
      <c r="I170" s="213"/>
      <c r="J170" s="213"/>
    </row>
    <row r="171" spans="1:10" ht="20.25" customHeight="1" x14ac:dyDescent="0.3">
      <c r="A171" s="22" t="s">
        <v>137</v>
      </c>
      <c r="B171" s="22"/>
      <c r="D171" s="213"/>
      <c r="E171" s="213"/>
      <c r="F171" s="213"/>
      <c r="G171" s="213"/>
      <c r="H171" s="213"/>
      <c r="I171" s="213"/>
      <c r="J171" s="213"/>
    </row>
    <row r="172" spans="1:10" ht="20.25" customHeight="1" x14ac:dyDescent="0.3">
      <c r="A172" s="218" t="s">
        <v>116</v>
      </c>
      <c r="D172" s="48">
        <v>-13160978</v>
      </c>
      <c r="E172" s="213"/>
      <c r="F172" s="48">
        <v>46632191</v>
      </c>
      <c r="G172" s="213"/>
      <c r="H172" s="79">
        <v>2776562</v>
      </c>
      <c r="I172" s="213"/>
      <c r="J172" s="79">
        <v>23458419</v>
      </c>
    </row>
    <row r="173" spans="1:10" ht="20.25" customHeight="1" x14ac:dyDescent="0.3">
      <c r="A173" s="218" t="s">
        <v>117</v>
      </c>
      <c r="B173" s="22"/>
      <c r="D173" s="80">
        <v>1403388</v>
      </c>
      <c r="E173" s="213"/>
      <c r="F173" s="123">
        <v>2286197</v>
      </c>
      <c r="G173" s="213"/>
      <c r="H173" s="80">
        <v>0</v>
      </c>
      <c r="I173" s="213"/>
      <c r="J173" s="80">
        <v>0</v>
      </c>
    </row>
    <row r="174" spans="1:10" ht="20.25" customHeight="1" thickBot="1" x14ac:dyDescent="0.35">
      <c r="A174" s="22" t="s">
        <v>136</v>
      </c>
      <c r="D174" s="130">
        <f>SUM(D172:D173)</f>
        <v>-11757590</v>
      </c>
      <c r="E174" s="20"/>
      <c r="F174" s="130">
        <f>SUM(F172:F173)</f>
        <v>48918388</v>
      </c>
      <c r="G174" s="20"/>
      <c r="H174" s="130">
        <f>SUM(H172:H173)</f>
        <v>2776562</v>
      </c>
      <c r="I174" s="20"/>
      <c r="J174" s="130">
        <f>SUM(J172:J173)</f>
        <v>23458419</v>
      </c>
    </row>
    <row r="175" spans="1:10" ht="21.75" customHeight="1" thickTop="1" x14ac:dyDescent="0.3"/>
  </sheetData>
  <mergeCells count="32">
    <mergeCell ref="D5:F5"/>
    <mergeCell ref="H5:J5"/>
    <mergeCell ref="D6:F6"/>
    <mergeCell ref="H6:J6"/>
    <mergeCell ref="D7:F7"/>
    <mergeCell ref="H7:J7"/>
    <mergeCell ref="D8:F8"/>
    <mergeCell ref="H8:J8"/>
    <mergeCell ref="D45:F45"/>
    <mergeCell ref="H45:J45"/>
    <mergeCell ref="D46:F46"/>
    <mergeCell ref="H46:J46"/>
    <mergeCell ref="D47:F47"/>
    <mergeCell ref="H47:J47"/>
    <mergeCell ref="D48:F48"/>
    <mergeCell ref="H48:J48"/>
    <mergeCell ref="D92:F92"/>
    <mergeCell ref="H92:J92"/>
    <mergeCell ref="D93:F93"/>
    <mergeCell ref="H93:J93"/>
    <mergeCell ref="D94:F94"/>
    <mergeCell ref="H94:J94"/>
    <mergeCell ref="D95:F95"/>
    <mergeCell ref="H95:J95"/>
    <mergeCell ref="D136:F136"/>
    <mergeCell ref="H136:J136"/>
    <mergeCell ref="D133:F133"/>
    <mergeCell ref="H133:J133"/>
    <mergeCell ref="D134:F134"/>
    <mergeCell ref="H134:J134"/>
    <mergeCell ref="D135:F135"/>
    <mergeCell ref="H135:J135"/>
  </mergeCells>
  <pageMargins left="0.8" right="0.8" top="0.48" bottom="0.5" header="0.5" footer="0.5"/>
  <pageSetup paperSize="9" scale="78" firstPageNumber="6" fitToHeight="4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40" max="16383" man="1"/>
    <brk id="87" max="16383" man="1"/>
    <brk id="128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="70" zoomScaleNormal="68" zoomScaleSheetLayoutView="70" workbookViewId="0">
      <selection activeCell="E37" sqref="E37"/>
    </sheetView>
  </sheetViews>
  <sheetFormatPr defaultColWidth="8.54296875" defaultRowHeight="14" x14ac:dyDescent="0.3"/>
  <cols>
    <col min="1" max="1" width="50.36328125" style="28" customWidth="1"/>
    <col min="2" max="2" width="8.54296875" style="28" customWidth="1"/>
    <col min="3" max="3" width="14.36328125" style="28" customWidth="1"/>
    <col min="4" max="4" width="1" style="28" customWidth="1"/>
    <col min="5" max="5" width="16.453125" style="28" customWidth="1"/>
    <col min="6" max="6" width="1" style="28" customWidth="1"/>
    <col min="7" max="7" width="11.54296875" style="28" customWidth="1"/>
    <col min="8" max="8" width="1" style="28" customWidth="1"/>
    <col min="9" max="9" width="19.81640625" style="28" customWidth="1"/>
    <col min="10" max="10" width="1" style="28" customWidth="1"/>
    <col min="11" max="11" width="16.6328125" style="28" customWidth="1"/>
    <col min="12" max="12" width="1" style="28" customWidth="1"/>
    <col min="13" max="13" width="10.36328125" style="28" customWidth="1"/>
    <col min="14" max="14" width="1" style="28" customWidth="1"/>
    <col min="15" max="15" width="16.6328125" style="28" customWidth="1"/>
    <col min="16" max="16" width="1" style="28" customWidth="1"/>
    <col min="17" max="17" width="15.08984375" style="28" customWidth="1"/>
    <col min="18" max="18" width="1" style="28" customWidth="1"/>
    <col min="19" max="19" width="16.36328125" style="28" customWidth="1"/>
    <col min="20" max="20" width="1" style="28" customWidth="1"/>
    <col min="21" max="21" width="13" style="28" customWidth="1"/>
    <col min="22" max="22" width="1" style="28" customWidth="1"/>
    <col min="23" max="23" width="16.81640625" style="28" customWidth="1"/>
    <col min="24" max="24" width="1" style="28" customWidth="1"/>
    <col min="25" max="25" width="18.1796875" style="28" customWidth="1"/>
    <col min="26" max="26" width="1" style="28" customWidth="1"/>
    <col min="27" max="27" width="13.6328125" style="28" customWidth="1"/>
    <col min="28" max="28" width="1" style="28" customWidth="1"/>
    <col min="29" max="29" width="16.54296875" style="28" customWidth="1"/>
    <col min="30" max="30" width="1" style="28" customWidth="1"/>
    <col min="31" max="31" width="14.81640625" style="28" customWidth="1"/>
    <col min="32" max="32" width="1" style="28" customWidth="1"/>
    <col min="33" max="33" width="15.54296875" style="28" customWidth="1"/>
    <col min="34" max="34" width="1" style="28" customWidth="1"/>
    <col min="35" max="35" width="19.81640625" style="28" customWidth="1"/>
    <col min="36" max="36" width="1" style="28" customWidth="1"/>
    <col min="37" max="37" width="17" style="28" customWidth="1"/>
    <col min="38" max="38" width="1" style="28" customWidth="1"/>
    <col min="39" max="39" width="15" style="28" customWidth="1"/>
    <col min="40" max="16384" width="8.54296875" style="28"/>
  </cols>
  <sheetData>
    <row r="1" spans="1:39" ht="17.5" x14ac:dyDescent="0.3">
      <c r="A1" s="64" t="s">
        <v>144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</row>
    <row r="2" spans="1:39" ht="17.5" x14ac:dyDescent="0.3">
      <c r="A2" s="64" t="s">
        <v>145</v>
      </c>
      <c r="B2" s="82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</row>
    <row r="3" spans="1:39" ht="15.5" x14ac:dyDescent="0.3">
      <c r="A3" s="67" t="s">
        <v>146</v>
      </c>
      <c r="B3" s="85"/>
      <c r="C3" s="86"/>
      <c r="D3" s="86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4"/>
      <c r="R3" s="84"/>
      <c r="S3" s="86"/>
      <c r="T3" s="84"/>
      <c r="U3" s="84"/>
      <c r="V3" s="84"/>
      <c r="W3" s="86"/>
      <c r="X3" s="84"/>
      <c r="Y3" s="86"/>
      <c r="Z3" s="86"/>
      <c r="AA3" s="86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</row>
    <row r="4" spans="1:39" ht="15.5" x14ac:dyDescent="0.3">
      <c r="A4" s="86"/>
      <c r="B4" s="87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31" t="s">
        <v>3</v>
      </c>
    </row>
    <row r="5" spans="1:39" x14ac:dyDescent="0.3">
      <c r="A5" s="30"/>
      <c r="B5" s="87"/>
      <c r="C5" s="268" t="s">
        <v>147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</row>
    <row r="6" spans="1:39" x14ac:dyDescent="0.3">
      <c r="A6" s="30"/>
      <c r="B6" s="88"/>
      <c r="C6" s="204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66" t="s">
        <v>148</v>
      </c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04"/>
      <c r="AE6" s="204"/>
      <c r="AF6" s="204"/>
      <c r="AG6" s="204"/>
      <c r="AH6" s="204"/>
      <c r="AI6" s="204"/>
      <c r="AJ6" s="204"/>
      <c r="AK6" s="204"/>
      <c r="AL6" s="204"/>
      <c r="AM6" s="204"/>
    </row>
    <row r="7" spans="1:39" x14ac:dyDescent="0.3">
      <c r="A7" s="30"/>
      <c r="B7" s="88"/>
      <c r="C7" s="204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3"/>
      <c r="T7" s="89"/>
      <c r="U7" s="89"/>
      <c r="V7" s="89"/>
      <c r="W7" s="241"/>
      <c r="X7" s="89"/>
      <c r="Y7" s="207" t="s">
        <v>149</v>
      </c>
      <c r="Z7" s="89"/>
      <c r="AA7" s="89"/>
      <c r="AB7" s="89"/>
      <c r="AC7" s="89"/>
      <c r="AD7" s="204"/>
      <c r="AE7" s="204"/>
      <c r="AF7" s="204"/>
      <c r="AG7" s="204"/>
      <c r="AH7" s="204"/>
      <c r="AI7" s="204"/>
      <c r="AJ7" s="204"/>
      <c r="AK7" s="204"/>
      <c r="AL7" s="204"/>
      <c r="AM7" s="204"/>
    </row>
    <row r="8" spans="1:39" x14ac:dyDescent="0.3">
      <c r="A8" s="30"/>
      <c r="B8" s="88"/>
      <c r="C8" s="204"/>
      <c r="D8" s="204"/>
      <c r="E8" s="204"/>
      <c r="F8" s="204"/>
      <c r="G8" s="204"/>
      <c r="H8" s="204"/>
      <c r="I8" s="203"/>
      <c r="J8" s="204"/>
      <c r="K8" s="204"/>
      <c r="L8" s="204"/>
      <c r="M8" s="204"/>
      <c r="N8" s="204"/>
      <c r="O8" s="204"/>
      <c r="P8" s="204"/>
      <c r="Q8" s="204"/>
      <c r="R8" s="204"/>
      <c r="S8" s="203"/>
      <c r="T8" s="89"/>
      <c r="U8" s="89"/>
      <c r="V8" s="89"/>
      <c r="W8" s="247"/>
      <c r="X8" s="89"/>
      <c r="Y8" s="207" t="s">
        <v>150</v>
      </c>
      <c r="Z8" s="89"/>
      <c r="AA8" s="89"/>
      <c r="AB8" s="89"/>
      <c r="AC8" s="89"/>
      <c r="AD8" s="204"/>
      <c r="AE8" s="204"/>
      <c r="AF8" s="204"/>
      <c r="AG8" s="204"/>
      <c r="AH8" s="204"/>
      <c r="AI8" s="204"/>
      <c r="AJ8" s="204"/>
      <c r="AK8" s="204"/>
      <c r="AL8" s="204"/>
      <c r="AM8" s="204"/>
    </row>
    <row r="9" spans="1:39" x14ac:dyDescent="0.3">
      <c r="A9" s="30"/>
      <c r="B9" s="88"/>
      <c r="C9" s="204"/>
      <c r="D9" s="204"/>
      <c r="E9" s="204"/>
      <c r="F9" s="204"/>
      <c r="G9" s="204"/>
      <c r="H9" s="204"/>
      <c r="I9" s="203" t="s">
        <v>297</v>
      </c>
      <c r="J9" s="204"/>
      <c r="K9" s="204"/>
      <c r="L9" s="204"/>
      <c r="M9" s="204"/>
      <c r="N9" s="204"/>
      <c r="O9" s="204"/>
      <c r="P9" s="204"/>
      <c r="Q9" s="204"/>
      <c r="R9" s="204"/>
      <c r="S9" s="203"/>
      <c r="T9" s="89"/>
      <c r="W9" s="249" t="s">
        <v>369</v>
      </c>
      <c r="Y9" s="207" t="s">
        <v>151</v>
      </c>
      <c r="Z9" s="89"/>
      <c r="AA9" s="89"/>
      <c r="AB9" s="89"/>
      <c r="AC9" s="89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39" x14ac:dyDescent="0.3">
      <c r="A10" s="30"/>
      <c r="B10" s="88"/>
      <c r="C10" s="30"/>
      <c r="D10" s="30"/>
      <c r="E10" s="89"/>
      <c r="F10" s="89"/>
      <c r="G10" s="89"/>
      <c r="H10" s="89"/>
      <c r="I10" s="203" t="s">
        <v>296</v>
      </c>
      <c r="J10" s="89"/>
      <c r="K10" s="203"/>
      <c r="L10" s="89"/>
      <c r="M10" s="89"/>
      <c r="N10" s="89"/>
      <c r="O10" s="30"/>
      <c r="P10" s="30"/>
      <c r="Q10" s="30"/>
      <c r="R10" s="89"/>
      <c r="S10" s="203" t="s">
        <v>152</v>
      </c>
      <c r="T10" s="30"/>
      <c r="U10" s="203" t="s">
        <v>152</v>
      </c>
      <c r="V10" s="240"/>
      <c r="W10" s="249" t="s">
        <v>225</v>
      </c>
      <c r="X10" s="203"/>
      <c r="Y10" s="207" t="s">
        <v>153</v>
      </c>
      <c r="Z10" s="207"/>
      <c r="AA10" s="203" t="s">
        <v>154</v>
      </c>
      <c r="AB10" s="89"/>
      <c r="AC10" s="89" t="s">
        <v>155</v>
      </c>
      <c r="AD10" s="30"/>
      <c r="AE10" s="90"/>
      <c r="AF10" s="30"/>
      <c r="AG10" s="203"/>
      <c r="AH10" s="30"/>
      <c r="AI10" s="90" t="s">
        <v>156</v>
      </c>
      <c r="AJ10" s="89"/>
      <c r="AK10" s="89"/>
      <c r="AL10" s="89"/>
      <c r="AM10" s="30"/>
    </row>
    <row r="11" spans="1:39" x14ac:dyDescent="0.3">
      <c r="A11" s="30"/>
      <c r="B11" s="23"/>
      <c r="C11" s="89" t="s">
        <v>157</v>
      </c>
      <c r="D11" s="89"/>
      <c r="E11" s="203" t="s">
        <v>158</v>
      </c>
      <c r="F11" s="89"/>
      <c r="G11" s="30"/>
      <c r="H11" s="89"/>
      <c r="I11" s="203" t="s">
        <v>159</v>
      </c>
      <c r="J11" s="89"/>
      <c r="K11" s="203" t="s">
        <v>298</v>
      </c>
      <c r="L11" s="89"/>
      <c r="M11" s="30"/>
      <c r="N11" s="89"/>
      <c r="O11" s="89" t="s">
        <v>161</v>
      </c>
      <c r="P11" s="30"/>
      <c r="Q11" s="89"/>
      <c r="R11" s="89"/>
      <c r="S11" s="203" t="s">
        <v>162</v>
      </c>
      <c r="T11" s="89"/>
      <c r="U11" s="203" t="s">
        <v>162</v>
      </c>
      <c r="V11" s="240"/>
      <c r="W11" s="247" t="s">
        <v>226</v>
      </c>
      <c r="X11" s="203"/>
      <c r="Y11" s="207" t="s">
        <v>163</v>
      </c>
      <c r="Z11" s="207"/>
      <c r="AA11" s="203" t="s">
        <v>164</v>
      </c>
      <c r="AB11" s="89"/>
      <c r="AC11" s="203" t="s">
        <v>165</v>
      </c>
      <c r="AD11" s="30"/>
      <c r="AE11" s="90"/>
      <c r="AF11" s="30"/>
      <c r="AG11" s="203" t="s">
        <v>166</v>
      </c>
      <c r="AH11" s="30"/>
      <c r="AI11" s="90" t="s">
        <v>167</v>
      </c>
      <c r="AJ11" s="89"/>
      <c r="AK11" s="203" t="s">
        <v>168</v>
      </c>
      <c r="AL11" s="89"/>
      <c r="AM11" s="89" t="s">
        <v>169</v>
      </c>
    </row>
    <row r="12" spans="1:39" x14ac:dyDescent="0.3">
      <c r="A12" s="30"/>
      <c r="B12" s="23"/>
      <c r="C12" s="203" t="s">
        <v>170</v>
      </c>
      <c r="D12" s="89"/>
      <c r="E12" s="203" t="s">
        <v>171</v>
      </c>
      <c r="F12" s="89"/>
      <c r="G12" s="203" t="s">
        <v>172</v>
      </c>
      <c r="H12" s="89"/>
      <c r="I12" s="203" t="s">
        <v>173</v>
      </c>
      <c r="J12" s="89"/>
      <c r="K12" s="203" t="s">
        <v>174</v>
      </c>
      <c r="L12" s="89"/>
      <c r="M12" s="89" t="s">
        <v>175</v>
      </c>
      <c r="N12" s="89"/>
      <c r="O12" s="89" t="s">
        <v>176</v>
      </c>
      <c r="P12" s="30"/>
      <c r="Q12" s="89" t="s">
        <v>177</v>
      </c>
      <c r="R12" s="89"/>
      <c r="S12" s="203" t="s">
        <v>178</v>
      </c>
      <c r="T12" s="89"/>
      <c r="U12" s="203" t="s">
        <v>179</v>
      </c>
      <c r="V12" s="240"/>
      <c r="W12" s="247" t="s">
        <v>227</v>
      </c>
      <c r="X12" s="203"/>
      <c r="Y12" s="207" t="s">
        <v>180</v>
      </c>
      <c r="Z12" s="207"/>
      <c r="AA12" s="203" t="s">
        <v>181</v>
      </c>
      <c r="AB12" s="89"/>
      <c r="AC12" s="89" t="s">
        <v>182</v>
      </c>
      <c r="AD12" s="89"/>
      <c r="AE12" s="203"/>
      <c r="AF12" s="89"/>
      <c r="AG12" s="203" t="s">
        <v>183</v>
      </c>
      <c r="AH12" s="89"/>
      <c r="AI12" s="203" t="s">
        <v>184</v>
      </c>
      <c r="AJ12" s="89"/>
      <c r="AK12" s="89" t="s">
        <v>185</v>
      </c>
      <c r="AL12" s="89"/>
      <c r="AM12" s="203" t="s">
        <v>186</v>
      </c>
    </row>
    <row r="13" spans="1:39" x14ac:dyDescent="0.3">
      <c r="A13" s="30"/>
      <c r="B13" s="23"/>
      <c r="C13" s="91" t="s">
        <v>187</v>
      </c>
      <c r="D13" s="89"/>
      <c r="E13" s="91" t="s">
        <v>188</v>
      </c>
      <c r="F13" s="89"/>
      <c r="G13" s="92" t="s">
        <v>189</v>
      </c>
      <c r="H13" s="89"/>
      <c r="I13" s="92" t="s">
        <v>190</v>
      </c>
      <c r="J13" s="89"/>
      <c r="K13" s="92" t="s">
        <v>191</v>
      </c>
      <c r="L13" s="89"/>
      <c r="M13" s="91" t="s">
        <v>192</v>
      </c>
      <c r="N13" s="89"/>
      <c r="O13" s="91" t="s">
        <v>193</v>
      </c>
      <c r="P13" s="30"/>
      <c r="Q13" s="91" t="s">
        <v>188</v>
      </c>
      <c r="R13" s="89"/>
      <c r="S13" s="92" t="s">
        <v>194</v>
      </c>
      <c r="T13" s="89"/>
      <c r="U13" s="91" t="s">
        <v>195</v>
      </c>
      <c r="V13" s="89"/>
      <c r="W13" s="248" t="s">
        <v>228</v>
      </c>
      <c r="X13" s="89"/>
      <c r="Y13" s="92" t="s">
        <v>196</v>
      </c>
      <c r="Z13" s="207"/>
      <c r="AA13" s="92" t="s">
        <v>197</v>
      </c>
      <c r="AB13" s="89"/>
      <c r="AC13" s="92" t="s">
        <v>198</v>
      </c>
      <c r="AD13" s="89"/>
      <c r="AE13" s="92" t="s">
        <v>86</v>
      </c>
      <c r="AF13" s="89"/>
      <c r="AG13" s="92" t="s">
        <v>199</v>
      </c>
      <c r="AH13" s="89"/>
      <c r="AI13" s="92" t="s">
        <v>200</v>
      </c>
      <c r="AJ13" s="30"/>
      <c r="AK13" s="91" t="s">
        <v>201</v>
      </c>
      <c r="AL13" s="30"/>
      <c r="AM13" s="91" t="s">
        <v>198</v>
      </c>
    </row>
    <row r="14" spans="1:39" x14ac:dyDescent="0.3">
      <c r="B14" s="55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ht="18" customHeight="1" x14ac:dyDescent="0.3">
      <c r="A15" s="27" t="s">
        <v>340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30"/>
      <c r="AM15" s="30"/>
    </row>
    <row r="16" spans="1:39" ht="18" customHeight="1" x14ac:dyDescent="0.3">
      <c r="A16" s="27" t="s">
        <v>202</v>
      </c>
      <c r="B16" s="23"/>
      <c r="C16" s="110">
        <v>8611242</v>
      </c>
      <c r="D16" s="111"/>
      <c r="E16" s="110">
        <v>57298909</v>
      </c>
      <c r="F16" s="111"/>
      <c r="G16" s="110">
        <v>3582872</v>
      </c>
      <c r="H16" s="111"/>
      <c r="I16" s="110">
        <v>5458941</v>
      </c>
      <c r="J16" s="111"/>
      <c r="K16" s="110">
        <v>-9917</v>
      </c>
      <c r="L16" s="111"/>
      <c r="M16" s="110">
        <v>929166</v>
      </c>
      <c r="N16" s="111"/>
      <c r="O16" s="110">
        <v>128763610</v>
      </c>
      <c r="P16" s="111"/>
      <c r="Q16" s="110">
        <v>-10332356</v>
      </c>
      <c r="R16" s="111"/>
      <c r="S16" s="110">
        <v>23538601</v>
      </c>
      <c r="T16" s="111"/>
      <c r="U16" s="110">
        <v>-227445</v>
      </c>
      <c r="V16" s="110"/>
      <c r="W16" s="110">
        <v>0</v>
      </c>
      <c r="X16" s="110"/>
      <c r="Y16" s="110">
        <v>2746664</v>
      </c>
      <c r="Z16" s="110"/>
      <c r="AA16" s="110">
        <v>-18058126</v>
      </c>
      <c r="AB16" s="111"/>
      <c r="AC16" s="110">
        <v>7999694</v>
      </c>
      <c r="AD16" s="111"/>
      <c r="AE16" s="112">
        <f>SUM(C16:Q16,AC16)</f>
        <v>202302161</v>
      </c>
      <c r="AF16" s="111"/>
      <c r="AG16" s="110">
        <v>15000000</v>
      </c>
      <c r="AH16" s="111"/>
      <c r="AI16" s="110">
        <f>SUM(AE16,AG16)</f>
        <v>217302161</v>
      </c>
      <c r="AJ16" s="111"/>
      <c r="AK16" s="110">
        <v>72049528</v>
      </c>
      <c r="AL16" s="111"/>
      <c r="AM16" s="110">
        <f>SUM(AI16,AK16)</f>
        <v>289351689</v>
      </c>
    </row>
    <row r="17" spans="1:39" ht="18" customHeight="1" x14ac:dyDescent="0.3">
      <c r="A17" s="27" t="s">
        <v>203</v>
      </c>
      <c r="B17" s="23"/>
      <c r="C17" s="94"/>
      <c r="D17" s="95"/>
      <c r="E17" s="96"/>
      <c r="F17" s="95"/>
      <c r="G17" s="62"/>
      <c r="H17" s="95"/>
      <c r="I17" s="95"/>
      <c r="J17" s="95"/>
      <c r="K17" s="95"/>
      <c r="L17" s="95"/>
      <c r="M17" s="96"/>
      <c r="N17" s="95"/>
      <c r="O17" s="96"/>
      <c r="P17" s="95"/>
      <c r="Q17" s="96"/>
      <c r="R17" s="95"/>
      <c r="S17" s="97"/>
      <c r="T17" s="95"/>
      <c r="U17" s="95"/>
      <c r="V17" s="95"/>
      <c r="W17" s="96"/>
      <c r="X17" s="95"/>
      <c r="Y17" s="96"/>
      <c r="Z17" s="96"/>
      <c r="AA17" s="96"/>
      <c r="AB17" s="95"/>
      <c r="AC17" s="97"/>
      <c r="AD17" s="95"/>
      <c r="AE17" s="97"/>
      <c r="AF17" s="95"/>
      <c r="AG17" s="97"/>
      <c r="AH17" s="95"/>
      <c r="AI17" s="97"/>
      <c r="AJ17" s="95"/>
      <c r="AK17" s="97"/>
      <c r="AL17" s="95"/>
      <c r="AM17" s="97"/>
    </row>
    <row r="18" spans="1:39" ht="18" customHeight="1" x14ac:dyDescent="0.3">
      <c r="A18" s="98" t="s">
        <v>204</v>
      </c>
      <c r="B18" s="55"/>
      <c r="C18" s="99"/>
      <c r="D18" s="100"/>
      <c r="E18" s="99"/>
      <c r="F18" s="100"/>
      <c r="G18" s="101"/>
      <c r="H18" s="100"/>
      <c r="I18" s="100"/>
      <c r="J18" s="100"/>
      <c r="K18" s="100"/>
      <c r="L18" s="100"/>
      <c r="M18" s="99"/>
      <c r="N18" s="100"/>
      <c r="O18" s="99"/>
      <c r="P18" s="100"/>
      <c r="Q18" s="99"/>
      <c r="R18" s="100"/>
      <c r="S18" s="102"/>
      <c r="T18" s="100"/>
      <c r="U18" s="100"/>
      <c r="V18" s="100"/>
      <c r="W18" s="99"/>
      <c r="X18" s="100"/>
      <c r="Y18" s="99"/>
      <c r="Z18" s="99"/>
      <c r="AA18" s="99"/>
      <c r="AB18" s="100"/>
      <c r="AC18" s="102"/>
      <c r="AD18" s="100"/>
      <c r="AE18" s="102"/>
      <c r="AF18" s="100"/>
      <c r="AG18" s="102"/>
      <c r="AH18" s="100"/>
      <c r="AI18" s="102"/>
      <c r="AJ18" s="100"/>
      <c r="AK18" s="102"/>
      <c r="AL18" s="100"/>
      <c r="AM18" s="102"/>
    </row>
    <row r="19" spans="1:39" ht="18" customHeight="1" x14ac:dyDescent="0.3">
      <c r="A19" s="28" t="s">
        <v>205</v>
      </c>
      <c r="B19" s="23"/>
      <c r="C19" s="94">
        <v>0</v>
      </c>
      <c r="D19" s="100"/>
      <c r="E19" s="94">
        <v>0</v>
      </c>
      <c r="F19" s="94"/>
      <c r="G19" s="94">
        <v>0</v>
      </c>
      <c r="H19" s="94"/>
      <c r="I19" s="94">
        <v>0</v>
      </c>
      <c r="J19" s="94"/>
      <c r="K19" s="94">
        <v>0</v>
      </c>
      <c r="L19" s="94"/>
      <c r="M19" s="94">
        <v>0</v>
      </c>
      <c r="N19" s="94"/>
      <c r="O19" s="16">
        <v>-5158930</v>
      </c>
      <c r="P19" s="94"/>
      <c r="Q19" s="94">
        <v>0</v>
      </c>
      <c r="R19" s="94"/>
      <c r="S19" s="94">
        <v>0</v>
      </c>
      <c r="T19" s="94"/>
      <c r="U19" s="94">
        <v>0</v>
      </c>
      <c r="V19" s="94"/>
      <c r="W19" s="94">
        <v>0</v>
      </c>
      <c r="X19" s="94"/>
      <c r="Y19" s="94">
        <v>0</v>
      </c>
      <c r="Z19" s="94"/>
      <c r="AA19" s="94">
        <v>0</v>
      </c>
      <c r="AB19" s="94"/>
      <c r="AC19" s="94">
        <v>0</v>
      </c>
      <c r="AD19" s="94"/>
      <c r="AE19" s="103">
        <f>SUM(C19:Q19,AC19)</f>
        <v>-5158930</v>
      </c>
      <c r="AF19" s="94"/>
      <c r="AG19" s="94">
        <v>0</v>
      </c>
      <c r="AH19" s="94"/>
      <c r="AI19" s="7">
        <f>SUM(AE19:AG19)</f>
        <v>-5158930</v>
      </c>
      <c r="AJ19" s="100"/>
      <c r="AK19" s="16">
        <v>-824783</v>
      </c>
      <c r="AL19" s="102"/>
      <c r="AM19" s="103">
        <f>SUM(AI19:AK19)</f>
        <v>-5983713</v>
      </c>
    </row>
    <row r="20" spans="1:39" ht="18" customHeight="1" x14ac:dyDescent="0.3">
      <c r="A20" s="98" t="s">
        <v>206</v>
      </c>
      <c r="B20" s="23"/>
      <c r="C20" s="104">
        <f>C19</f>
        <v>0</v>
      </c>
      <c r="D20" s="97"/>
      <c r="E20" s="104">
        <f>E19</f>
        <v>0</v>
      </c>
      <c r="F20" s="97"/>
      <c r="G20" s="104">
        <f>G19</f>
        <v>0</v>
      </c>
      <c r="H20" s="97"/>
      <c r="I20" s="104">
        <f>I19</f>
        <v>0</v>
      </c>
      <c r="J20" s="97"/>
      <c r="K20" s="104">
        <f>K19</f>
        <v>0</v>
      </c>
      <c r="L20" s="97"/>
      <c r="M20" s="104">
        <f>M19</f>
        <v>0</v>
      </c>
      <c r="N20" s="97"/>
      <c r="O20" s="104">
        <f>O19</f>
        <v>-5158930</v>
      </c>
      <c r="P20" s="97"/>
      <c r="Q20" s="104">
        <f>Q19</f>
        <v>0</v>
      </c>
      <c r="R20" s="97"/>
      <c r="S20" s="104">
        <f>S19</f>
        <v>0</v>
      </c>
      <c r="T20" s="97"/>
      <c r="U20" s="104">
        <f>U19</f>
        <v>0</v>
      </c>
      <c r="V20" s="105"/>
      <c r="W20" s="104">
        <f>W19</f>
        <v>0</v>
      </c>
      <c r="X20" s="105"/>
      <c r="Y20" s="104">
        <f>Y19</f>
        <v>0</v>
      </c>
      <c r="Z20" s="105"/>
      <c r="AA20" s="104">
        <f>AA19</f>
        <v>0</v>
      </c>
      <c r="AB20" s="97"/>
      <c r="AC20" s="104">
        <f>AC19</f>
        <v>0</v>
      </c>
      <c r="AD20" s="97"/>
      <c r="AE20" s="104">
        <f>AE19</f>
        <v>-5158930</v>
      </c>
      <c r="AF20" s="97"/>
      <c r="AG20" s="104">
        <f>AG19</f>
        <v>0</v>
      </c>
      <c r="AH20" s="97"/>
      <c r="AI20" s="104">
        <f>AI19</f>
        <v>-5158930</v>
      </c>
      <c r="AJ20" s="97"/>
      <c r="AK20" s="104">
        <f>AK19</f>
        <v>-824783</v>
      </c>
      <c r="AL20" s="97"/>
      <c r="AM20" s="104">
        <f>AM19</f>
        <v>-5983713</v>
      </c>
    </row>
    <row r="21" spans="1:39" ht="18" customHeight="1" x14ac:dyDescent="0.3">
      <c r="A21" s="98" t="s">
        <v>207</v>
      </c>
      <c r="B21" s="23"/>
      <c r="C21" s="106"/>
      <c r="D21" s="97"/>
      <c r="E21" s="106"/>
      <c r="F21" s="97"/>
      <c r="G21" s="62"/>
      <c r="H21" s="97"/>
      <c r="I21" s="97"/>
      <c r="J21" s="97"/>
      <c r="K21" s="97"/>
      <c r="L21" s="97"/>
      <c r="M21" s="106"/>
      <c r="N21" s="97"/>
      <c r="O21" s="106"/>
      <c r="P21" s="97"/>
      <c r="Q21" s="106"/>
      <c r="R21" s="97"/>
      <c r="S21" s="106"/>
      <c r="T21" s="97"/>
      <c r="U21" s="97"/>
      <c r="V21" s="97"/>
      <c r="W21" s="106"/>
      <c r="X21" s="97"/>
      <c r="Y21" s="106"/>
      <c r="Z21" s="106"/>
      <c r="AA21" s="106"/>
      <c r="AB21" s="97"/>
      <c r="AC21" s="106"/>
      <c r="AD21" s="97"/>
      <c r="AE21" s="106"/>
      <c r="AF21" s="97"/>
      <c r="AG21" s="106"/>
      <c r="AH21" s="97"/>
      <c r="AI21" s="106"/>
      <c r="AJ21" s="97"/>
      <c r="AK21" s="97"/>
      <c r="AL21" s="97"/>
      <c r="AM21" s="97"/>
    </row>
    <row r="22" spans="1:39" ht="18" customHeight="1" x14ac:dyDescent="0.3">
      <c r="A22" s="98" t="s">
        <v>208</v>
      </c>
      <c r="B22" s="23"/>
      <c r="C22" s="106"/>
      <c r="D22" s="97"/>
      <c r="E22" s="106"/>
      <c r="F22" s="97"/>
      <c r="G22" s="62"/>
      <c r="H22" s="97"/>
      <c r="I22" s="97"/>
      <c r="J22" s="97"/>
      <c r="K22" s="97"/>
      <c r="L22" s="97"/>
      <c r="M22" s="106"/>
      <c r="N22" s="97"/>
      <c r="O22" s="106"/>
      <c r="P22" s="97"/>
      <c r="Q22" s="106"/>
      <c r="R22" s="97"/>
      <c r="S22" s="106"/>
      <c r="T22" s="97"/>
      <c r="U22" s="97"/>
      <c r="V22" s="97"/>
      <c r="W22" s="106"/>
      <c r="X22" s="97"/>
      <c r="Y22" s="106"/>
      <c r="Z22" s="106"/>
      <c r="AA22" s="106"/>
      <c r="AB22" s="97"/>
      <c r="AC22" s="106"/>
      <c r="AD22" s="97"/>
      <c r="AE22" s="106"/>
      <c r="AF22" s="97"/>
      <c r="AG22" s="106"/>
      <c r="AH22" s="97"/>
      <c r="AI22" s="106"/>
      <c r="AJ22" s="97"/>
      <c r="AK22" s="97"/>
      <c r="AL22" s="97"/>
      <c r="AM22" s="97"/>
    </row>
    <row r="23" spans="1:39" ht="18" customHeight="1" x14ac:dyDescent="0.3">
      <c r="A23" s="28" t="s">
        <v>209</v>
      </c>
      <c r="B23" s="23"/>
      <c r="C23" s="106"/>
      <c r="D23" s="97"/>
      <c r="E23" s="106"/>
      <c r="F23" s="97"/>
      <c r="G23" s="62"/>
      <c r="H23" s="97"/>
      <c r="I23" s="97"/>
      <c r="J23" s="97"/>
      <c r="K23" s="97"/>
      <c r="L23" s="97"/>
      <c r="M23" s="106"/>
      <c r="N23" s="97"/>
      <c r="O23" s="106"/>
      <c r="P23" s="97"/>
      <c r="Q23" s="106"/>
      <c r="R23" s="97"/>
      <c r="S23" s="106"/>
      <c r="T23" s="97"/>
      <c r="U23" s="97"/>
      <c r="V23" s="97"/>
      <c r="W23" s="106"/>
      <c r="X23" s="97"/>
      <c r="Y23" s="106"/>
      <c r="Z23" s="106"/>
      <c r="AA23" s="106"/>
      <c r="AB23" s="97"/>
      <c r="AC23" s="106"/>
      <c r="AD23" s="97"/>
      <c r="AE23" s="106"/>
      <c r="AF23" s="97"/>
      <c r="AG23" s="106"/>
      <c r="AH23" s="97"/>
      <c r="AI23" s="94"/>
      <c r="AJ23" s="97"/>
      <c r="AK23" s="97"/>
      <c r="AL23" s="97"/>
      <c r="AM23" s="97"/>
    </row>
    <row r="24" spans="1:39" ht="18" customHeight="1" x14ac:dyDescent="0.3">
      <c r="A24" s="28" t="s">
        <v>210</v>
      </c>
      <c r="B24" s="23"/>
      <c r="C24" s="94">
        <v>0</v>
      </c>
      <c r="D24" s="94"/>
      <c r="E24" s="94">
        <v>0</v>
      </c>
      <c r="F24" s="94"/>
      <c r="G24" s="94">
        <v>0</v>
      </c>
      <c r="H24" s="4"/>
      <c r="I24" s="16">
        <v>-978090</v>
      </c>
      <c r="J24" s="4"/>
      <c r="K24" s="94">
        <v>0</v>
      </c>
      <c r="L24" s="94"/>
      <c r="M24" s="94">
        <v>0</v>
      </c>
      <c r="N24" s="94"/>
      <c r="O24" s="94">
        <v>0</v>
      </c>
      <c r="P24" s="94"/>
      <c r="Q24" s="94">
        <v>0</v>
      </c>
      <c r="R24" s="94"/>
      <c r="S24" s="94">
        <v>-80472</v>
      </c>
      <c r="T24" s="4"/>
      <c r="U24" s="94">
        <v>-3100</v>
      </c>
      <c r="V24" s="94"/>
      <c r="W24" s="94">
        <v>0</v>
      </c>
      <c r="X24" s="94"/>
      <c r="Y24" s="94">
        <v>0</v>
      </c>
      <c r="Z24" s="4"/>
      <c r="AA24" s="94">
        <v>401376</v>
      </c>
      <c r="AB24" s="4"/>
      <c r="AC24" s="94">
        <v>317804</v>
      </c>
      <c r="AD24" s="4"/>
      <c r="AE24" s="113">
        <f>SUM(C24:Q24,AC24)</f>
        <v>-660286</v>
      </c>
      <c r="AF24" s="102"/>
      <c r="AG24" s="94">
        <v>0</v>
      </c>
      <c r="AH24" s="102"/>
      <c r="AI24" s="8">
        <f>SUM(AE24:AG24)</f>
        <v>-660286</v>
      </c>
      <c r="AJ24" s="102"/>
      <c r="AK24" s="94">
        <v>-29129124</v>
      </c>
      <c r="AL24" s="102"/>
      <c r="AM24" s="113">
        <f>SUM(AI24:AK24)</f>
        <v>-29789410</v>
      </c>
    </row>
    <row r="25" spans="1:39" ht="18" customHeight="1" x14ac:dyDescent="0.3">
      <c r="A25" s="28" t="s">
        <v>211</v>
      </c>
      <c r="B25" s="23"/>
      <c r="C25" s="94">
        <v>0</v>
      </c>
      <c r="D25" s="102"/>
      <c r="E25" s="94">
        <v>0</v>
      </c>
      <c r="F25" s="102"/>
      <c r="G25" s="94">
        <v>-34401</v>
      </c>
      <c r="H25" s="102"/>
      <c r="I25" s="16">
        <v>5513</v>
      </c>
      <c r="J25" s="102"/>
      <c r="K25" s="94">
        <v>0</v>
      </c>
      <c r="L25" s="102"/>
      <c r="M25" s="94">
        <v>0</v>
      </c>
      <c r="N25" s="102"/>
      <c r="O25" s="94">
        <v>0</v>
      </c>
      <c r="P25" s="102"/>
      <c r="Q25" s="94">
        <v>0</v>
      </c>
      <c r="R25" s="102"/>
      <c r="S25" s="94">
        <v>0</v>
      </c>
      <c r="T25" s="102"/>
      <c r="U25" s="94">
        <v>0</v>
      </c>
      <c r="V25" s="94"/>
      <c r="W25" s="94">
        <v>0</v>
      </c>
      <c r="X25" s="94"/>
      <c r="Y25" s="94">
        <v>0</v>
      </c>
      <c r="Z25" s="94"/>
      <c r="AA25" s="94">
        <v>0</v>
      </c>
      <c r="AB25" s="102"/>
      <c r="AC25" s="94">
        <v>0</v>
      </c>
      <c r="AD25" s="102"/>
      <c r="AE25" s="113">
        <f>SUM(C25:Q25,AC25)</f>
        <v>-28888</v>
      </c>
      <c r="AF25" s="102"/>
      <c r="AG25" s="94">
        <v>0</v>
      </c>
      <c r="AH25" s="102"/>
      <c r="AI25" s="8">
        <f>SUM(AE25:AG25)</f>
        <v>-28888</v>
      </c>
      <c r="AJ25" s="102"/>
      <c r="AK25" s="94">
        <v>0</v>
      </c>
      <c r="AL25" s="102"/>
      <c r="AM25" s="113">
        <f>SUM(AI25:AK25)</f>
        <v>-28888</v>
      </c>
    </row>
    <row r="26" spans="1:39" ht="18" customHeight="1" x14ac:dyDescent="0.3">
      <c r="A26" s="28" t="s">
        <v>368</v>
      </c>
      <c r="C26" s="107">
        <v>0</v>
      </c>
      <c r="D26" s="100"/>
      <c r="E26" s="107">
        <v>0</v>
      </c>
      <c r="F26" s="94"/>
      <c r="G26" s="107">
        <v>0</v>
      </c>
      <c r="H26" s="94"/>
      <c r="I26" s="107">
        <v>0</v>
      </c>
      <c r="J26" s="94"/>
      <c r="K26" s="107">
        <v>0</v>
      </c>
      <c r="L26" s="94"/>
      <c r="M26" s="107">
        <v>0</v>
      </c>
      <c r="N26" s="94"/>
      <c r="O26" s="107">
        <v>0</v>
      </c>
      <c r="P26" s="94"/>
      <c r="Q26" s="7">
        <v>0</v>
      </c>
      <c r="R26" s="94"/>
      <c r="S26" s="107">
        <v>0</v>
      </c>
      <c r="T26" s="94"/>
      <c r="U26" s="107">
        <v>0</v>
      </c>
      <c r="V26" s="94"/>
      <c r="W26" s="107">
        <v>0</v>
      </c>
      <c r="X26" s="94"/>
      <c r="Y26" s="107">
        <v>0</v>
      </c>
      <c r="Z26" s="94"/>
      <c r="AA26" s="107">
        <v>0</v>
      </c>
      <c r="AB26" s="94"/>
      <c r="AC26" s="107">
        <v>0</v>
      </c>
      <c r="AD26" s="94"/>
      <c r="AE26" s="103">
        <f>SUM(C26:Q26,AC26)</f>
        <v>0</v>
      </c>
      <c r="AF26" s="94"/>
      <c r="AG26" s="107">
        <v>0</v>
      </c>
      <c r="AH26" s="94"/>
      <c r="AI26" s="7">
        <f>SUM(AE26:AG26)</f>
        <v>0</v>
      </c>
      <c r="AJ26" s="100"/>
      <c r="AK26" s="7">
        <v>174778</v>
      </c>
      <c r="AL26" s="102"/>
      <c r="AM26" s="103">
        <f>SUM(AI26:AK26)</f>
        <v>174778</v>
      </c>
    </row>
    <row r="27" spans="1:39" ht="18" customHeight="1" x14ac:dyDescent="0.3">
      <c r="A27" s="98" t="s">
        <v>212</v>
      </c>
      <c r="B27" s="23"/>
      <c r="C27" s="94"/>
      <c r="D27" s="97"/>
      <c r="E27" s="94"/>
      <c r="F27" s="97"/>
      <c r="G27" s="94"/>
      <c r="H27" s="97"/>
      <c r="I27" s="94"/>
      <c r="J27" s="97"/>
      <c r="K27" s="94"/>
      <c r="L27" s="97"/>
      <c r="M27" s="94"/>
      <c r="N27" s="97"/>
      <c r="O27" s="106"/>
      <c r="P27" s="97"/>
      <c r="Q27" s="94"/>
      <c r="R27" s="97"/>
      <c r="S27" s="106"/>
      <c r="T27" s="97"/>
      <c r="U27" s="106"/>
      <c r="V27" s="106"/>
      <c r="W27" s="106"/>
      <c r="X27" s="106"/>
      <c r="Y27" s="106"/>
      <c r="Z27" s="106"/>
      <c r="AA27" s="106"/>
      <c r="AB27" s="97"/>
      <c r="AC27" s="106"/>
      <c r="AD27" s="97"/>
      <c r="AE27" s="106"/>
      <c r="AF27" s="97"/>
      <c r="AG27" s="106"/>
      <c r="AH27" s="97"/>
      <c r="AI27" s="106"/>
      <c r="AJ27" s="97"/>
      <c r="AK27" s="97"/>
      <c r="AL27" s="97"/>
      <c r="AM27" s="97"/>
    </row>
    <row r="28" spans="1:39" ht="18" customHeight="1" x14ac:dyDescent="0.3">
      <c r="A28" s="98" t="s">
        <v>208</v>
      </c>
      <c r="B28" s="23"/>
      <c r="C28" s="108">
        <f>SUM(C24:C26)</f>
        <v>0</v>
      </c>
      <c r="D28" s="105"/>
      <c r="E28" s="108">
        <f>SUM(E24:E26)</f>
        <v>0</v>
      </c>
      <c r="F28" s="105"/>
      <c r="G28" s="108">
        <f>SUM(G24:G26)</f>
        <v>-34401</v>
      </c>
      <c r="H28" s="105"/>
      <c r="I28" s="108">
        <f>SUM(I24:I26)</f>
        <v>-972577</v>
      </c>
      <c r="J28" s="105"/>
      <c r="K28" s="108">
        <f>SUM(K24:K26)</f>
        <v>0</v>
      </c>
      <c r="L28" s="105"/>
      <c r="M28" s="108">
        <f>SUM(M24:M26)</f>
        <v>0</v>
      </c>
      <c r="N28" s="105"/>
      <c r="O28" s="108">
        <f>SUM(O24:O26)</f>
        <v>0</v>
      </c>
      <c r="P28" s="105"/>
      <c r="Q28" s="108">
        <f>SUM(Q24:Q26)</f>
        <v>0</v>
      </c>
      <c r="R28" s="105"/>
      <c r="S28" s="108">
        <f>SUM(S24:S26)</f>
        <v>-80472</v>
      </c>
      <c r="T28" s="105"/>
      <c r="U28" s="108">
        <f>SUM(U24:U26)</f>
        <v>-3100</v>
      </c>
      <c r="V28" s="105"/>
      <c r="W28" s="108">
        <f>SUM(W24:W26)</f>
        <v>0</v>
      </c>
      <c r="X28" s="105"/>
      <c r="Y28" s="108">
        <f>SUM(Y24:Y26)</f>
        <v>0</v>
      </c>
      <c r="Z28" s="105"/>
      <c r="AA28" s="108">
        <f>SUM(AA24:AA26)</f>
        <v>401376</v>
      </c>
      <c r="AB28" s="105"/>
      <c r="AC28" s="108">
        <f>SUM(AC24:AC26)</f>
        <v>317804</v>
      </c>
      <c r="AD28" s="105"/>
      <c r="AE28" s="108">
        <f>SUM(C28:Q28,AC28)</f>
        <v>-689174</v>
      </c>
      <c r="AF28" s="105"/>
      <c r="AG28" s="108">
        <f>SUM(AG24:AG26)</f>
        <v>0</v>
      </c>
      <c r="AH28" s="105"/>
      <c r="AI28" s="108">
        <f>SUM(AI24:AI26)</f>
        <v>-689174</v>
      </c>
      <c r="AJ28" s="105"/>
      <c r="AK28" s="108">
        <f>SUM(AK24:AK26)</f>
        <v>-28954346</v>
      </c>
      <c r="AL28" s="105"/>
      <c r="AM28" s="108">
        <f>SUM(AM24:AM26)</f>
        <v>-29643520</v>
      </c>
    </row>
    <row r="29" spans="1:39" ht="18" customHeight="1" x14ac:dyDescent="0.3">
      <c r="A29" s="27" t="s">
        <v>213</v>
      </c>
      <c r="B29" s="23"/>
      <c r="C29" s="5"/>
      <c r="D29" s="95"/>
      <c r="E29" s="5"/>
      <c r="F29" s="95"/>
      <c r="G29" s="5"/>
      <c r="H29" s="95"/>
      <c r="I29" s="95"/>
      <c r="J29" s="95"/>
      <c r="K29" s="95"/>
      <c r="L29" s="95"/>
      <c r="M29" s="5"/>
      <c r="N29" s="95"/>
      <c r="O29" s="5"/>
      <c r="P29" s="62"/>
      <c r="Q29" s="5"/>
      <c r="R29" s="95"/>
      <c r="S29" s="5"/>
      <c r="T29" s="95"/>
      <c r="U29" s="5"/>
      <c r="V29" s="5"/>
      <c r="W29" s="5"/>
      <c r="X29" s="5"/>
      <c r="Y29" s="5"/>
      <c r="Z29" s="5"/>
      <c r="AA29" s="5"/>
      <c r="AB29" s="95"/>
      <c r="AC29" s="5"/>
      <c r="AD29" s="95"/>
      <c r="AE29" s="5"/>
      <c r="AF29" s="95"/>
      <c r="AG29" s="5"/>
      <c r="AH29" s="95"/>
      <c r="AI29" s="5"/>
      <c r="AJ29" s="95"/>
      <c r="AK29" s="102"/>
      <c r="AL29" s="95"/>
      <c r="AM29" s="102"/>
    </row>
    <row r="30" spans="1:39" ht="18" customHeight="1" x14ac:dyDescent="0.3">
      <c r="A30" s="27" t="s">
        <v>214</v>
      </c>
      <c r="B30" s="23"/>
      <c r="C30" s="108">
        <f>C20+C28</f>
        <v>0</v>
      </c>
      <c r="D30" s="95"/>
      <c r="E30" s="108">
        <f>E20+E28</f>
        <v>0</v>
      </c>
      <c r="F30" s="95"/>
      <c r="G30" s="108">
        <f>G20+G28</f>
        <v>-34401</v>
      </c>
      <c r="H30" s="95"/>
      <c r="I30" s="108">
        <f>I20+I28</f>
        <v>-972577</v>
      </c>
      <c r="J30" s="95"/>
      <c r="K30" s="108">
        <f>K20+K28</f>
        <v>0</v>
      </c>
      <c r="L30" s="95"/>
      <c r="M30" s="108">
        <f>M20+M28</f>
        <v>0</v>
      </c>
      <c r="N30" s="95"/>
      <c r="O30" s="108">
        <f>O20+O28</f>
        <v>-5158930</v>
      </c>
      <c r="P30" s="62"/>
      <c r="Q30" s="108">
        <f>Q20+Q28</f>
        <v>0</v>
      </c>
      <c r="R30" s="95"/>
      <c r="S30" s="108">
        <f>S20+S28</f>
        <v>-80472</v>
      </c>
      <c r="T30" s="95"/>
      <c r="U30" s="108">
        <f>U20+U28</f>
        <v>-3100</v>
      </c>
      <c r="V30" s="105"/>
      <c r="W30" s="108">
        <f>W20+W28</f>
        <v>0</v>
      </c>
      <c r="X30" s="105"/>
      <c r="Y30" s="108">
        <f>Y20+Y28</f>
        <v>0</v>
      </c>
      <c r="Z30" s="105"/>
      <c r="AA30" s="108">
        <f>AA20+AA28</f>
        <v>401376</v>
      </c>
      <c r="AB30" s="105"/>
      <c r="AC30" s="108">
        <f>AC20+AC28</f>
        <v>317804</v>
      </c>
      <c r="AD30" s="95"/>
      <c r="AE30" s="108">
        <f>SUM(C30:Q30,AC30)</f>
        <v>-5848104</v>
      </c>
      <c r="AF30" s="95"/>
      <c r="AG30" s="108">
        <f>AG20+AG28</f>
        <v>0</v>
      </c>
      <c r="AH30" s="95"/>
      <c r="AI30" s="108">
        <f>AI20+AI28</f>
        <v>-5848104</v>
      </c>
      <c r="AJ30" s="95"/>
      <c r="AK30" s="108">
        <f>AK20+AK28</f>
        <v>-29779129</v>
      </c>
      <c r="AL30" s="95"/>
      <c r="AM30" s="108">
        <f>AM20+AM28</f>
        <v>-35627233</v>
      </c>
    </row>
    <row r="31" spans="1:39" ht="18" customHeight="1" x14ac:dyDescent="0.3">
      <c r="A31" s="27" t="s">
        <v>215</v>
      </c>
      <c r="B31" s="23"/>
      <c r="C31" s="5"/>
      <c r="D31" s="95"/>
      <c r="E31" s="5"/>
      <c r="F31" s="95"/>
      <c r="G31" s="5"/>
      <c r="H31" s="95"/>
      <c r="I31" s="95"/>
      <c r="J31" s="95"/>
      <c r="K31" s="95"/>
      <c r="L31" s="95"/>
      <c r="M31" s="5"/>
      <c r="N31" s="95"/>
      <c r="O31" s="5"/>
      <c r="P31" s="62"/>
      <c r="Q31" s="5"/>
      <c r="R31" s="95"/>
      <c r="S31" s="5"/>
      <c r="T31" s="95"/>
      <c r="U31" s="95"/>
      <c r="V31" s="95"/>
      <c r="W31" s="5"/>
      <c r="X31" s="95"/>
      <c r="Y31" s="5"/>
      <c r="Z31" s="5"/>
      <c r="AA31" s="5"/>
      <c r="AB31" s="95"/>
      <c r="AC31" s="5"/>
      <c r="AD31" s="95"/>
      <c r="AE31" s="5"/>
      <c r="AF31" s="95"/>
      <c r="AG31" s="5"/>
      <c r="AH31" s="95"/>
      <c r="AI31" s="5"/>
      <c r="AJ31" s="95"/>
      <c r="AK31" s="102"/>
      <c r="AL31" s="95"/>
      <c r="AM31" s="102"/>
    </row>
    <row r="32" spans="1:39" ht="18" customHeight="1" x14ac:dyDescent="0.3">
      <c r="A32" s="28" t="s">
        <v>216</v>
      </c>
      <c r="B32" s="23"/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16">
        <v>12157908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6">
        <v>0</v>
      </c>
      <c r="Z32" s="6"/>
      <c r="AA32" s="6">
        <v>0</v>
      </c>
      <c r="AB32" s="6"/>
      <c r="AC32" s="94">
        <v>0</v>
      </c>
      <c r="AD32" s="4"/>
      <c r="AE32" s="113">
        <f>SUM(C32:Q32,AC32)</f>
        <v>12157908</v>
      </c>
      <c r="AF32" s="6"/>
      <c r="AG32" s="6">
        <v>0</v>
      </c>
      <c r="AH32" s="6"/>
      <c r="AI32" s="8">
        <f>SUM(AE32:AG32)</f>
        <v>12157908</v>
      </c>
      <c r="AJ32" s="6"/>
      <c r="AK32" s="16">
        <v>407792</v>
      </c>
      <c r="AL32" s="6"/>
      <c r="AM32" s="113">
        <f>SUM(AI32:AK32)</f>
        <v>12565700</v>
      </c>
    </row>
    <row r="33" spans="1:39" ht="18" customHeight="1" x14ac:dyDescent="0.3">
      <c r="A33" s="28" t="s">
        <v>217</v>
      </c>
      <c r="B33" s="2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" customHeight="1" x14ac:dyDescent="0.3">
      <c r="A34" s="28" t="s">
        <v>381</v>
      </c>
      <c r="B34" s="2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8" customHeight="1" x14ac:dyDescent="0.3">
      <c r="A35" s="28" t="s">
        <v>218</v>
      </c>
      <c r="B35" s="23"/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16">
        <v>762195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6">
        <v>0</v>
      </c>
      <c r="Z35" s="6"/>
      <c r="AA35" s="6">
        <v>0</v>
      </c>
      <c r="AB35" s="6"/>
      <c r="AC35" s="94">
        <v>0</v>
      </c>
      <c r="AD35" s="4"/>
      <c r="AE35" s="113">
        <f>SUM(C35:Q35,AC35)</f>
        <v>762195</v>
      </c>
      <c r="AF35" s="6"/>
      <c r="AG35" s="6">
        <v>0</v>
      </c>
      <c r="AH35" s="6"/>
      <c r="AI35" s="8">
        <f>SUM(AE35:AG35)</f>
        <v>762195</v>
      </c>
      <c r="AJ35" s="6"/>
      <c r="AK35" s="16">
        <v>570</v>
      </c>
      <c r="AL35" s="6"/>
      <c r="AM35" s="113">
        <f>SUM(AI35:AK35)</f>
        <v>762765</v>
      </c>
    </row>
    <row r="36" spans="1:39" ht="18" customHeight="1" x14ac:dyDescent="0.3">
      <c r="A36" s="28" t="s">
        <v>219</v>
      </c>
      <c r="B36" s="23"/>
      <c r="C36" s="107">
        <v>0</v>
      </c>
      <c r="D36" s="102"/>
      <c r="E36" s="107">
        <v>0</v>
      </c>
      <c r="F36" s="102"/>
      <c r="G36" s="107">
        <v>0</v>
      </c>
      <c r="H36" s="102"/>
      <c r="I36" s="107">
        <v>0</v>
      </c>
      <c r="J36" s="102"/>
      <c r="K36" s="107">
        <v>0</v>
      </c>
      <c r="L36" s="102"/>
      <c r="M36" s="107">
        <v>0</v>
      </c>
      <c r="N36" s="102"/>
      <c r="O36" s="107">
        <v>0</v>
      </c>
      <c r="P36" s="102"/>
      <c r="Q36" s="107">
        <v>0</v>
      </c>
      <c r="R36" s="102"/>
      <c r="S36" s="7">
        <v>11690000</v>
      </c>
      <c r="T36" s="102"/>
      <c r="U36" s="7">
        <v>3086679</v>
      </c>
      <c r="V36" s="8"/>
      <c r="W36" s="7">
        <v>-37978</v>
      </c>
      <c r="X36" s="8"/>
      <c r="Y36" s="7">
        <v>1113852</v>
      </c>
      <c r="Z36" s="94"/>
      <c r="AA36" s="7">
        <v>17859535</v>
      </c>
      <c r="AB36" s="102"/>
      <c r="AC36" s="7">
        <v>33712088</v>
      </c>
      <c r="AD36" s="4"/>
      <c r="AE36" s="7">
        <v>33712088</v>
      </c>
      <c r="AF36" s="102"/>
      <c r="AG36" s="107">
        <v>0</v>
      </c>
      <c r="AH36" s="102"/>
      <c r="AI36" s="7">
        <f>SUM(AE36:AG36)</f>
        <v>33712088</v>
      </c>
      <c r="AJ36" s="102"/>
      <c r="AK36" s="7">
        <v>1877835</v>
      </c>
      <c r="AL36" s="94"/>
      <c r="AM36" s="103">
        <f>SUM(AI36:AK36)</f>
        <v>35589923</v>
      </c>
    </row>
    <row r="37" spans="1:39" ht="18" customHeight="1" x14ac:dyDescent="0.3">
      <c r="A37" s="27" t="s">
        <v>220</v>
      </c>
      <c r="B37" s="23"/>
      <c r="C37" s="108">
        <f>SUM(C32:C36)</f>
        <v>0</v>
      </c>
      <c r="D37" s="97"/>
      <c r="E37" s="108">
        <f>SUM(E32:E36)</f>
        <v>0</v>
      </c>
      <c r="F37" s="97"/>
      <c r="G37" s="108">
        <f>SUM(G32:G36)</f>
        <v>0</v>
      </c>
      <c r="H37" s="97"/>
      <c r="I37" s="108">
        <f>SUM(I32:I36)</f>
        <v>0</v>
      </c>
      <c r="J37" s="97"/>
      <c r="K37" s="108">
        <f>SUM(K32:K36)</f>
        <v>0</v>
      </c>
      <c r="L37" s="97"/>
      <c r="M37" s="108">
        <f>SUM(M32:M36)</f>
        <v>0</v>
      </c>
      <c r="N37" s="97"/>
      <c r="O37" s="108">
        <f>SUM(O32:O36)</f>
        <v>12920103</v>
      </c>
      <c r="P37" s="97"/>
      <c r="Q37" s="108">
        <f>SUM(Q32:Q36)</f>
        <v>0</v>
      </c>
      <c r="R37" s="97"/>
      <c r="S37" s="108">
        <f>SUM(S32:S36)</f>
        <v>11690000</v>
      </c>
      <c r="T37" s="97"/>
      <c r="U37" s="108">
        <f>SUM(U32:U36)</f>
        <v>3086679</v>
      </c>
      <c r="V37" s="105"/>
      <c r="W37" s="108">
        <f>SUM(W32:W36)</f>
        <v>-37978</v>
      </c>
      <c r="X37" s="105"/>
      <c r="Y37" s="108">
        <f>SUM(Y32:Y36)</f>
        <v>1113852</v>
      </c>
      <c r="Z37" s="105"/>
      <c r="AA37" s="108">
        <f>SUM(AA32:AA36)</f>
        <v>17859535</v>
      </c>
      <c r="AB37" s="97"/>
      <c r="AC37" s="108">
        <f>SUM(AC32:AC36)</f>
        <v>33712088</v>
      </c>
      <c r="AD37" s="97"/>
      <c r="AE37" s="108">
        <f>SUM(AE32:AE36)</f>
        <v>46632191</v>
      </c>
      <c r="AF37" s="97"/>
      <c r="AG37" s="108">
        <f>SUM(AG32:AG36)</f>
        <v>0</v>
      </c>
      <c r="AH37" s="97"/>
      <c r="AI37" s="108">
        <f>SUM(AI32:AI36)</f>
        <v>46632191</v>
      </c>
      <c r="AJ37" s="97"/>
      <c r="AK37" s="108">
        <f>SUM(AK32:AK36)</f>
        <v>2286197</v>
      </c>
      <c r="AL37" s="97"/>
      <c r="AM37" s="108">
        <f>SUM(AM32:AM36)</f>
        <v>48918388</v>
      </c>
    </row>
    <row r="38" spans="1:39" ht="18" customHeight="1" x14ac:dyDescent="0.3">
      <c r="A38" s="28" t="s">
        <v>221</v>
      </c>
      <c r="B38" s="23"/>
      <c r="C38" s="105"/>
      <c r="D38" s="97"/>
      <c r="E38" s="105"/>
      <c r="F38" s="97"/>
      <c r="G38" s="105"/>
      <c r="H38" s="97"/>
      <c r="I38" s="105"/>
      <c r="J38" s="97"/>
      <c r="K38" s="105"/>
      <c r="L38" s="97"/>
      <c r="M38" s="105"/>
      <c r="N38" s="97"/>
      <c r="O38" s="105"/>
      <c r="P38" s="97"/>
      <c r="Q38" s="105"/>
      <c r="R38" s="97"/>
      <c r="S38" s="105"/>
      <c r="T38" s="97"/>
      <c r="U38" s="105"/>
      <c r="V38" s="105"/>
      <c r="W38" s="105"/>
      <c r="X38" s="105"/>
      <c r="Y38" s="105"/>
      <c r="Z38" s="105"/>
      <c r="AA38" s="105"/>
      <c r="AB38" s="97"/>
      <c r="AC38" s="105"/>
      <c r="AD38" s="97"/>
      <c r="AE38" s="105"/>
      <c r="AF38" s="97"/>
      <c r="AG38" s="105"/>
      <c r="AH38" s="97"/>
      <c r="AI38" s="105"/>
      <c r="AJ38" s="97"/>
      <c r="AK38" s="105"/>
      <c r="AL38" s="97"/>
      <c r="AM38" s="105"/>
    </row>
    <row r="39" spans="1:39" ht="18" customHeight="1" x14ac:dyDescent="0.3">
      <c r="A39" s="28" t="s">
        <v>222</v>
      </c>
      <c r="B39" s="23"/>
      <c r="C39" s="94">
        <v>0</v>
      </c>
      <c r="D39" s="100"/>
      <c r="E39" s="94">
        <v>0</v>
      </c>
      <c r="F39" s="102"/>
      <c r="G39" s="94">
        <v>0</v>
      </c>
      <c r="H39" s="102"/>
      <c r="I39" s="94">
        <v>0</v>
      </c>
      <c r="J39" s="102"/>
      <c r="K39" s="94">
        <v>0</v>
      </c>
      <c r="L39" s="102"/>
      <c r="M39" s="94">
        <v>0</v>
      </c>
      <c r="N39" s="102"/>
      <c r="O39" s="8">
        <v>-686370</v>
      </c>
      <c r="P39" s="101"/>
      <c r="Q39" s="94">
        <v>0</v>
      </c>
      <c r="R39" s="102"/>
      <c r="S39" s="94">
        <v>0</v>
      </c>
      <c r="T39" s="100"/>
      <c r="U39" s="94">
        <v>0</v>
      </c>
      <c r="V39" s="94"/>
      <c r="W39" s="94">
        <v>0</v>
      </c>
      <c r="X39" s="94"/>
      <c r="Y39" s="94">
        <v>0</v>
      </c>
      <c r="Z39" s="94"/>
      <c r="AA39" s="94">
        <v>0</v>
      </c>
      <c r="AB39" s="100"/>
      <c r="AC39" s="94">
        <v>0</v>
      </c>
      <c r="AD39" s="4"/>
      <c r="AE39" s="113">
        <f>SUM(C39:Q39,AC39)</f>
        <v>-686370</v>
      </c>
      <c r="AF39" s="100"/>
      <c r="AG39" s="94">
        <v>0</v>
      </c>
      <c r="AH39" s="100"/>
      <c r="AI39" s="8">
        <f>SUM(AE39:AG39)</f>
        <v>-686370</v>
      </c>
      <c r="AJ39" s="100"/>
      <c r="AK39" s="94">
        <v>0</v>
      </c>
      <c r="AL39" s="100"/>
      <c r="AM39" s="113">
        <f>SUM(AI39:AK39)</f>
        <v>-686370</v>
      </c>
    </row>
    <row r="40" spans="1:39" ht="18" customHeight="1" x14ac:dyDescent="0.3">
      <c r="A40" s="28" t="s">
        <v>223</v>
      </c>
      <c r="B40" s="23"/>
      <c r="C40" s="107">
        <v>0</v>
      </c>
      <c r="D40" s="100"/>
      <c r="E40" s="107">
        <v>0</v>
      </c>
      <c r="F40" s="102"/>
      <c r="G40" s="107">
        <v>0</v>
      </c>
      <c r="H40" s="102"/>
      <c r="I40" s="107">
        <v>0</v>
      </c>
      <c r="J40" s="102"/>
      <c r="K40" s="107">
        <v>0</v>
      </c>
      <c r="L40" s="102"/>
      <c r="M40" s="107">
        <v>0</v>
      </c>
      <c r="N40" s="102"/>
      <c r="O40" s="7">
        <v>28292</v>
      </c>
      <c r="P40" s="101"/>
      <c r="Q40" s="107">
        <v>0</v>
      </c>
      <c r="R40" s="102"/>
      <c r="S40" s="107">
        <v>-25118</v>
      </c>
      <c r="T40" s="100"/>
      <c r="U40" s="107">
        <v>0</v>
      </c>
      <c r="V40" s="94"/>
      <c r="W40" s="107">
        <v>0</v>
      </c>
      <c r="X40" s="94"/>
      <c r="Y40" s="107">
        <v>0</v>
      </c>
      <c r="Z40" s="94"/>
      <c r="AA40" s="107">
        <v>0</v>
      </c>
      <c r="AB40" s="100"/>
      <c r="AC40" s="107">
        <v>-25118</v>
      </c>
      <c r="AD40" s="4"/>
      <c r="AE40" s="103">
        <f>SUM(C40:Q40,AC40)</f>
        <v>3174</v>
      </c>
      <c r="AF40" s="100"/>
      <c r="AG40" s="107">
        <v>0</v>
      </c>
      <c r="AH40" s="100"/>
      <c r="AI40" s="7">
        <f>SUM(AE40:AG40)</f>
        <v>3174</v>
      </c>
      <c r="AJ40" s="100"/>
      <c r="AK40" s="107">
        <v>0</v>
      </c>
      <c r="AL40" s="100"/>
      <c r="AM40" s="103">
        <f>SUM(AI40:AK40)</f>
        <v>3174</v>
      </c>
    </row>
    <row r="41" spans="1:39" ht="18" customHeight="1" thickBot="1" x14ac:dyDescent="0.35">
      <c r="A41" s="27" t="s">
        <v>341</v>
      </c>
      <c r="B41" s="23"/>
      <c r="C41" s="109">
        <f>SUM(C16,C30,C37,C39,C40)</f>
        <v>8611242</v>
      </c>
      <c r="D41" s="95"/>
      <c r="E41" s="109">
        <f>SUM(E16,E30,E37,E39,E40)</f>
        <v>57298909</v>
      </c>
      <c r="F41" s="95"/>
      <c r="G41" s="109">
        <f>SUM(G16,G30,G37,G39,G40)</f>
        <v>3548471</v>
      </c>
      <c r="H41" s="95"/>
      <c r="I41" s="109">
        <f>SUM(I16,I30,I37,I39,I40)</f>
        <v>4486364</v>
      </c>
      <c r="J41" s="95"/>
      <c r="K41" s="109">
        <f>SUM(K16,K30,K37,K39,K40)</f>
        <v>-9917</v>
      </c>
      <c r="L41" s="95"/>
      <c r="M41" s="109">
        <f>SUM(M16,M30,M37,M39,M40)</f>
        <v>929166</v>
      </c>
      <c r="N41" s="95"/>
      <c r="O41" s="109">
        <f>SUM(O16,O30,O37,O39,O40)</f>
        <v>135866705</v>
      </c>
      <c r="P41" s="62"/>
      <c r="Q41" s="109">
        <f>SUM(Q16,Q30,Q37,Q39,Q40)</f>
        <v>-10332356</v>
      </c>
      <c r="R41" s="95"/>
      <c r="S41" s="109">
        <f>SUM(S16,S30,S37,S39,S40)</f>
        <v>35123011</v>
      </c>
      <c r="T41" s="95"/>
      <c r="U41" s="109">
        <f>SUM(U16,U30,U37,U39,U40)</f>
        <v>2856134</v>
      </c>
      <c r="V41" s="105"/>
      <c r="W41" s="109">
        <f>SUM(W16,W30,W37,W39,W40)</f>
        <v>-37978</v>
      </c>
      <c r="X41" s="105"/>
      <c r="Y41" s="109">
        <f>SUM(Y16,Y30,Y37,Y39,Y40)</f>
        <v>3860516</v>
      </c>
      <c r="Z41" s="105"/>
      <c r="AA41" s="109">
        <f>SUM(AA16,AA30,AA37,AA39,AA40)</f>
        <v>202785</v>
      </c>
      <c r="AB41" s="95"/>
      <c r="AC41" s="109">
        <f>SUM(AC16,AC30,AC37,AC39,AC40)</f>
        <v>42004468</v>
      </c>
      <c r="AD41" s="95"/>
      <c r="AE41" s="109">
        <f>SUM(AE16,AE30,AE37,AE39,AE40)</f>
        <v>242403052</v>
      </c>
      <c r="AF41" s="95"/>
      <c r="AG41" s="109">
        <f>SUM(AG16,AG30,AG37,AG39,AG40)</f>
        <v>15000000</v>
      </c>
      <c r="AH41" s="95"/>
      <c r="AI41" s="109">
        <f>SUM(AI16,AI30,AI37,AI39,AI40)</f>
        <v>257403052</v>
      </c>
      <c r="AJ41" s="95"/>
      <c r="AK41" s="109">
        <f>SUM(AK16,AK30,AK37,AK39,AK40)</f>
        <v>44556596</v>
      </c>
      <c r="AL41" s="95"/>
      <c r="AM41" s="109">
        <f>SUM(AM16,AM30,AM37,AM39,AM40)</f>
        <v>301959648</v>
      </c>
    </row>
    <row r="42" spans="1:39" ht="14.5" thickTop="1" x14ac:dyDescent="0.3"/>
  </sheetData>
  <mergeCells count="2">
    <mergeCell ref="S6:AC6"/>
    <mergeCell ref="C5:AM5"/>
  </mergeCells>
  <pageMargins left="0.8" right="0.8" top="0.48" bottom="0.5" header="0.5" footer="0.5"/>
  <pageSetup paperSize="9" scale="35" firstPageNumber="10" orientation="landscape" useFirstPageNumber="1" r:id="rId1"/>
  <headerFooter>
    <oddFooter>&amp;L 
  The accompanying notes form an integral part of the interim financial statements.
&amp;C&amp;P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view="pageBreakPreview" zoomScale="70" zoomScaleNormal="55" zoomScaleSheetLayoutView="70" workbookViewId="0">
      <selection activeCell="E26" sqref="E26"/>
    </sheetView>
  </sheetViews>
  <sheetFormatPr defaultColWidth="8.54296875" defaultRowHeight="14" x14ac:dyDescent="0.3"/>
  <cols>
    <col min="1" max="1" width="54" style="28" customWidth="1"/>
    <col min="2" max="2" width="7.453125" style="28" customWidth="1"/>
    <col min="3" max="3" width="15.6328125" style="28" customWidth="1"/>
    <col min="4" max="4" width="1" style="28" customWidth="1"/>
    <col min="5" max="5" width="15.54296875" style="28" customWidth="1"/>
    <col min="6" max="6" width="1" style="28" customWidth="1"/>
    <col min="7" max="7" width="10.90625" style="28" customWidth="1"/>
    <col min="8" max="8" width="1" style="28" customWidth="1"/>
    <col min="9" max="9" width="19.81640625" style="28" customWidth="1"/>
    <col min="10" max="10" width="1" style="28" customWidth="1"/>
    <col min="11" max="11" width="15.90625" style="28" customWidth="1"/>
    <col min="12" max="12" width="1" style="28" customWidth="1"/>
    <col min="13" max="13" width="11.36328125" style="28" customWidth="1"/>
    <col min="14" max="14" width="1" style="28" customWidth="1"/>
    <col min="15" max="15" width="16.54296875" style="28" customWidth="1"/>
    <col min="16" max="16" width="1" style="28" customWidth="1"/>
    <col min="17" max="17" width="13.36328125" style="28" customWidth="1"/>
    <col min="18" max="18" width="1" style="28" customWidth="1"/>
    <col min="19" max="19" width="15.90625" style="28" customWidth="1"/>
    <col min="20" max="20" width="1" style="28" customWidth="1"/>
    <col min="21" max="21" width="12.453125" style="28" customWidth="1"/>
    <col min="22" max="22" width="1" style="28" customWidth="1"/>
    <col min="23" max="23" width="19.453125" style="28" customWidth="1"/>
    <col min="24" max="24" width="1" style="28" customWidth="1"/>
    <col min="25" max="25" width="19.6328125" style="28" customWidth="1"/>
    <col min="26" max="26" width="1" style="28" customWidth="1"/>
    <col min="27" max="27" width="15.54296875" style="28" customWidth="1"/>
    <col min="28" max="28" width="1" style="28" customWidth="1"/>
    <col min="29" max="29" width="17.1796875" style="28" customWidth="1"/>
    <col min="30" max="30" width="1" style="28" customWidth="1"/>
    <col min="31" max="31" width="14.36328125" style="28" customWidth="1"/>
    <col min="32" max="32" width="1" style="28" customWidth="1"/>
    <col min="33" max="33" width="13.6328125" style="28" customWidth="1"/>
    <col min="34" max="34" width="1" style="28" customWidth="1"/>
    <col min="35" max="35" width="20.54296875" style="28" customWidth="1"/>
    <col min="36" max="36" width="1" style="28" customWidth="1"/>
    <col min="37" max="37" width="13" style="28" customWidth="1"/>
    <col min="38" max="38" width="1" style="28" customWidth="1"/>
    <col min="39" max="39" width="14.54296875" style="28" customWidth="1"/>
    <col min="40" max="16384" width="8.54296875" style="28"/>
  </cols>
  <sheetData>
    <row r="1" spans="1:39" ht="17.5" x14ac:dyDescent="0.3">
      <c r="A1" s="64" t="s">
        <v>144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</row>
    <row r="2" spans="1:39" ht="17.5" x14ac:dyDescent="0.3">
      <c r="A2" s="64" t="s">
        <v>145</v>
      </c>
      <c r="B2" s="82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</row>
    <row r="3" spans="1:39" ht="15.5" x14ac:dyDescent="0.3">
      <c r="A3" s="67" t="s">
        <v>146</v>
      </c>
      <c r="B3" s="85"/>
      <c r="C3" s="86"/>
      <c r="D3" s="86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4"/>
      <c r="R3" s="84"/>
      <c r="S3" s="86"/>
      <c r="T3" s="84"/>
      <c r="U3" s="84"/>
      <c r="V3" s="84"/>
      <c r="W3" s="84"/>
      <c r="X3" s="84"/>
      <c r="Y3" s="86"/>
      <c r="Z3" s="86"/>
      <c r="AA3" s="86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</row>
    <row r="4" spans="1:39" ht="15.5" x14ac:dyDescent="0.3">
      <c r="A4" s="86"/>
      <c r="B4" s="87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31" t="s">
        <v>3</v>
      </c>
    </row>
    <row r="5" spans="1:39" x14ac:dyDescent="0.3">
      <c r="A5" s="30"/>
      <c r="B5" s="87"/>
      <c r="C5" s="268" t="s">
        <v>147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</row>
    <row r="6" spans="1:39" x14ac:dyDescent="0.3">
      <c r="A6" s="30"/>
      <c r="B6" s="88"/>
      <c r="C6" s="204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66" t="s">
        <v>148</v>
      </c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04"/>
      <c r="AE6" s="204"/>
      <c r="AF6" s="204"/>
      <c r="AG6" s="204"/>
      <c r="AH6" s="204"/>
      <c r="AI6" s="204"/>
      <c r="AJ6" s="204"/>
      <c r="AK6" s="204"/>
      <c r="AL6" s="204"/>
      <c r="AM6" s="204"/>
    </row>
    <row r="7" spans="1:39" x14ac:dyDescent="0.3">
      <c r="A7" s="30"/>
      <c r="B7" s="88"/>
      <c r="C7" s="204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3"/>
      <c r="T7" s="89"/>
      <c r="U7" s="89"/>
      <c r="V7" s="89"/>
      <c r="W7" s="89"/>
      <c r="X7" s="89"/>
      <c r="Y7" s="208" t="s">
        <v>232</v>
      </c>
      <c r="Z7" s="89"/>
      <c r="AA7" s="89"/>
      <c r="AB7" s="89"/>
      <c r="AC7" s="89"/>
      <c r="AD7" s="204"/>
      <c r="AE7" s="204"/>
      <c r="AF7" s="204"/>
      <c r="AG7" s="204"/>
      <c r="AH7" s="204"/>
      <c r="AI7" s="204"/>
      <c r="AJ7" s="204"/>
      <c r="AK7" s="204"/>
      <c r="AL7" s="204"/>
      <c r="AM7" s="204"/>
    </row>
    <row r="8" spans="1:39" x14ac:dyDescent="0.3">
      <c r="A8" s="30"/>
      <c r="B8" s="88"/>
      <c r="C8" s="204"/>
      <c r="D8" s="204"/>
      <c r="E8" s="204"/>
      <c r="F8" s="204"/>
      <c r="G8" s="204"/>
      <c r="H8" s="204"/>
      <c r="I8" s="203" t="s">
        <v>299</v>
      </c>
      <c r="J8" s="204"/>
      <c r="K8" s="204"/>
      <c r="L8" s="204"/>
      <c r="M8" s="204"/>
      <c r="N8" s="204"/>
      <c r="O8" s="204"/>
      <c r="P8" s="204"/>
      <c r="Q8" s="204"/>
      <c r="R8" s="204"/>
      <c r="S8" s="203"/>
      <c r="T8" s="89"/>
      <c r="U8" s="89"/>
      <c r="V8" s="89"/>
      <c r="W8" s="89"/>
      <c r="X8" s="89"/>
      <c r="Y8" s="208" t="s">
        <v>150</v>
      </c>
      <c r="Z8" s="89"/>
      <c r="AA8" s="89"/>
      <c r="AB8" s="89"/>
      <c r="AC8" s="89"/>
      <c r="AD8" s="204"/>
      <c r="AE8" s="204"/>
      <c r="AF8" s="204"/>
      <c r="AG8" s="204"/>
      <c r="AH8" s="204"/>
      <c r="AI8" s="204"/>
      <c r="AJ8" s="204"/>
      <c r="AK8" s="204"/>
      <c r="AL8" s="204"/>
      <c r="AM8" s="204"/>
    </row>
    <row r="9" spans="1:39" x14ac:dyDescent="0.3">
      <c r="A9" s="30"/>
      <c r="B9" s="88"/>
      <c r="C9" s="204"/>
      <c r="D9" s="204"/>
      <c r="E9" s="204"/>
      <c r="F9" s="204"/>
      <c r="G9" s="204"/>
      <c r="H9" s="204"/>
      <c r="I9" s="203" t="s">
        <v>296</v>
      </c>
      <c r="J9" s="204"/>
      <c r="K9" s="204"/>
      <c r="L9" s="204"/>
      <c r="M9" s="204"/>
      <c r="N9" s="204"/>
      <c r="O9" s="204"/>
      <c r="P9" s="204"/>
      <c r="Q9" s="204"/>
      <c r="R9" s="204"/>
      <c r="S9" s="203"/>
      <c r="T9" s="89"/>
      <c r="W9" s="203" t="s">
        <v>233</v>
      </c>
      <c r="Y9" s="208" t="s">
        <v>151</v>
      </c>
      <c r="Z9" s="89"/>
      <c r="AA9" s="89"/>
      <c r="AB9" s="89"/>
      <c r="AC9" s="89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39" x14ac:dyDescent="0.3">
      <c r="A10" s="30"/>
      <c r="B10" s="88"/>
      <c r="C10" s="30"/>
      <c r="D10" s="30"/>
      <c r="E10" s="89"/>
      <c r="F10" s="89"/>
      <c r="G10" s="89"/>
      <c r="H10" s="89"/>
      <c r="I10" s="203" t="s">
        <v>357</v>
      </c>
      <c r="J10" s="89"/>
      <c r="K10" s="203"/>
      <c r="L10" s="89"/>
      <c r="M10" s="89"/>
      <c r="N10" s="89"/>
      <c r="O10" s="30"/>
      <c r="P10" s="30"/>
      <c r="Q10" s="30"/>
      <c r="R10" s="89"/>
      <c r="S10" s="203"/>
      <c r="T10" s="30"/>
      <c r="U10" s="203" t="s">
        <v>152</v>
      </c>
      <c r="V10" s="203"/>
      <c r="W10" s="203" t="s">
        <v>225</v>
      </c>
      <c r="X10" s="203"/>
      <c r="Y10" s="208" t="s">
        <v>153</v>
      </c>
      <c r="Z10" s="208"/>
      <c r="AA10" s="203" t="s">
        <v>154</v>
      </c>
      <c r="AB10" s="89"/>
      <c r="AC10" s="89" t="s">
        <v>155</v>
      </c>
      <c r="AD10" s="30"/>
      <c r="AE10" s="90"/>
      <c r="AF10" s="30"/>
      <c r="AG10" s="203"/>
      <c r="AH10" s="30"/>
      <c r="AI10" s="90" t="s">
        <v>156</v>
      </c>
      <c r="AJ10" s="89"/>
      <c r="AK10" s="89"/>
      <c r="AL10" s="89"/>
      <c r="AM10" s="30"/>
    </row>
    <row r="11" spans="1:39" x14ac:dyDescent="0.3">
      <c r="A11" s="30"/>
      <c r="B11" s="23"/>
      <c r="C11" s="89" t="s">
        <v>157</v>
      </c>
      <c r="D11" s="89"/>
      <c r="E11" s="203" t="s">
        <v>158</v>
      </c>
      <c r="F11" s="89"/>
      <c r="G11" s="30"/>
      <c r="H11" s="89"/>
      <c r="I11" s="203" t="s">
        <v>301</v>
      </c>
      <c r="J11" s="89"/>
      <c r="K11" s="203" t="s">
        <v>304</v>
      </c>
      <c r="L11" s="89"/>
      <c r="M11" s="30"/>
      <c r="N11" s="89"/>
      <c r="O11" s="89" t="s">
        <v>161</v>
      </c>
      <c r="P11" s="30"/>
      <c r="Q11" s="89"/>
      <c r="R11" s="89"/>
      <c r="S11" s="203" t="s">
        <v>224</v>
      </c>
      <c r="T11" s="89"/>
      <c r="U11" s="203" t="s">
        <v>162</v>
      </c>
      <c r="V11" s="203"/>
      <c r="W11" s="203" t="s">
        <v>226</v>
      </c>
      <c r="X11" s="203"/>
      <c r="Y11" s="208" t="s">
        <v>163</v>
      </c>
      <c r="Z11" s="208"/>
      <c r="AA11" s="203" t="s">
        <v>164</v>
      </c>
      <c r="AB11" s="89"/>
      <c r="AC11" s="203" t="s">
        <v>165</v>
      </c>
      <c r="AD11" s="30"/>
      <c r="AE11" s="90"/>
      <c r="AF11" s="30"/>
      <c r="AG11" s="203" t="s">
        <v>166</v>
      </c>
      <c r="AH11" s="30"/>
      <c r="AI11" s="90" t="s">
        <v>167</v>
      </c>
      <c r="AJ11" s="89"/>
      <c r="AK11" s="203" t="s">
        <v>168</v>
      </c>
      <c r="AL11" s="89"/>
      <c r="AM11" s="89" t="s">
        <v>169</v>
      </c>
    </row>
    <row r="12" spans="1:39" x14ac:dyDescent="0.3">
      <c r="A12" s="30"/>
      <c r="B12" s="23"/>
      <c r="C12" s="203" t="s">
        <v>170</v>
      </c>
      <c r="D12" s="89"/>
      <c r="E12" s="203" t="s">
        <v>171</v>
      </c>
      <c r="F12" s="89"/>
      <c r="G12" s="203" t="s">
        <v>172</v>
      </c>
      <c r="H12" s="89"/>
      <c r="I12" s="203" t="s">
        <v>302</v>
      </c>
      <c r="J12" s="89"/>
      <c r="K12" s="203" t="s">
        <v>174</v>
      </c>
      <c r="L12" s="89"/>
      <c r="M12" s="89" t="s">
        <v>175</v>
      </c>
      <c r="N12" s="89"/>
      <c r="O12" s="89" t="s">
        <v>176</v>
      </c>
      <c r="P12" s="30"/>
      <c r="Q12" s="89" t="s">
        <v>177</v>
      </c>
      <c r="R12" s="89"/>
      <c r="S12" s="203" t="s">
        <v>178</v>
      </c>
      <c r="T12" s="89"/>
      <c r="U12" s="203" t="s">
        <v>179</v>
      </c>
      <c r="V12" s="203"/>
      <c r="W12" s="203" t="s">
        <v>227</v>
      </c>
      <c r="X12" s="203"/>
      <c r="Y12" s="208" t="s">
        <v>180</v>
      </c>
      <c r="Z12" s="208"/>
      <c r="AA12" s="203" t="s">
        <v>181</v>
      </c>
      <c r="AB12" s="89"/>
      <c r="AC12" s="89" t="s">
        <v>182</v>
      </c>
      <c r="AD12" s="89"/>
      <c r="AE12" s="203"/>
      <c r="AF12" s="89"/>
      <c r="AG12" s="203" t="s">
        <v>183</v>
      </c>
      <c r="AH12" s="89"/>
      <c r="AI12" s="203" t="s">
        <v>184</v>
      </c>
      <c r="AJ12" s="89"/>
      <c r="AK12" s="89" t="s">
        <v>185</v>
      </c>
      <c r="AL12" s="89"/>
      <c r="AM12" s="203" t="s">
        <v>186</v>
      </c>
    </row>
    <row r="13" spans="1:39" x14ac:dyDescent="0.3">
      <c r="A13" s="30"/>
      <c r="B13" s="23" t="s">
        <v>9</v>
      </c>
      <c r="C13" s="91" t="s">
        <v>187</v>
      </c>
      <c r="D13" s="89"/>
      <c r="E13" s="91" t="s">
        <v>188</v>
      </c>
      <c r="F13" s="89"/>
      <c r="G13" s="92" t="s">
        <v>189</v>
      </c>
      <c r="H13" s="89"/>
      <c r="I13" s="92" t="s">
        <v>303</v>
      </c>
      <c r="J13" s="89"/>
      <c r="K13" s="92" t="s">
        <v>191</v>
      </c>
      <c r="L13" s="89"/>
      <c r="M13" s="91" t="s">
        <v>192</v>
      </c>
      <c r="N13" s="89"/>
      <c r="O13" s="91" t="s">
        <v>193</v>
      </c>
      <c r="P13" s="30"/>
      <c r="Q13" s="91" t="s">
        <v>188</v>
      </c>
      <c r="R13" s="89"/>
      <c r="S13" s="92" t="s">
        <v>194</v>
      </c>
      <c r="T13" s="89"/>
      <c r="U13" s="91" t="s">
        <v>195</v>
      </c>
      <c r="V13" s="89"/>
      <c r="W13" s="91" t="s">
        <v>228</v>
      </c>
      <c r="X13" s="89"/>
      <c r="Y13" s="92" t="s">
        <v>196</v>
      </c>
      <c r="Z13" s="208"/>
      <c r="AA13" s="92" t="s">
        <v>197</v>
      </c>
      <c r="AB13" s="89"/>
      <c r="AC13" s="92" t="s">
        <v>198</v>
      </c>
      <c r="AD13" s="89"/>
      <c r="AE13" s="92" t="s">
        <v>86</v>
      </c>
      <c r="AF13" s="89"/>
      <c r="AG13" s="92" t="s">
        <v>199</v>
      </c>
      <c r="AH13" s="89"/>
      <c r="AI13" s="92" t="s">
        <v>200</v>
      </c>
      <c r="AJ13" s="30"/>
      <c r="AK13" s="91" t="s">
        <v>201</v>
      </c>
      <c r="AL13" s="30"/>
      <c r="AM13" s="91" t="s">
        <v>198</v>
      </c>
    </row>
    <row r="14" spans="1:39" x14ac:dyDescent="0.3">
      <c r="B14" s="55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ht="18" customHeight="1" x14ac:dyDescent="0.3">
      <c r="A15" s="27" t="s">
        <v>342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30"/>
      <c r="AM15" s="30"/>
    </row>
    <row r="16" spans="1:39" ht="18" customHeight="1" x14ac:dyDescent="0.3">
      <c r="A16" s="27" t="s">
        <v>229</v>
      </c>
      <c r="B16" s="23"/>
      <c r="C16" s="93">
        <v>8611242</v>
      </c>
      <c r="D16" s="20"/>
      <c r="E16" s="93">
        <v>57298909</v>
      </c>
      <c r="F16" s="20"/>
      <c r="G16" s="93">
        <v>3548471</v>
      </c>
      <c r="H16" s="20"/>
      <c r="I16" s="93">
        <v>4500040</v>
      </c>
      <c r="J16" s="20"/>
      <c r="K16" s="93">
        <v>-9917</v>
      </c>
      <c r="L16" s="20"/>
      <c r="M16" s="93">
        <v>929166</v>
      </c>
      <c r="N16" s="20"/>
      <c r="O16" s="93">
        <v>136924707</v>
      </c>
      <c r="P16" s="20"/>
      <c r="Q16" s="93">
        <v>-11150227</v>
      </c>
      <c r="R16" s="20"/>
      <c r="S16" s="93">
        <v>54385118</v>
      </c>
      <c r="T16" s="20"/>
      <c r="U16" s="93">
        <v>2865384</v>
      </c>
      <c r="V16" s="93"/>
      <c r="W16" s="93">
        <v>99289</v>
      </c>
      <c r="X16" s="93"/>
      <c r="Y16" s="93">
        <v>5755847</v>
      </c>
      <c r="Z16" s="93"/>
      <c r="AA16" s="93">
        <v>-22705384</v>
      </c>
      <c r="AB16" s="20"/>
      <c r="AC16" s="93">
        <f>SUM(S16:AA16)</f>
        <v>40400254</v>
      </c>
      <c r="AD16" s="93"/>
      <c r="AE16" s="93">
        <f>AC16+SUM(C16:Q16)</f>
        <v>241052645</v>
      </c>
      <c r="AF16" s="20"/>
      <c r="AG16" s="93">
        <v>15000000</v>
      </c>
      <c r="AH16" s="20"/>
      <c r="AI16" s="93">
        <f>SUM(AE16,AG16)</f>
        <v>256052645</v>
      </c>
      <c r="AJ16" s="20"/>
      <c r="AK16" s="93">
        <v>43790900</v>
      </c>
      <c r="AL16" s="20"/>
      <c r="AM16" s="193">
        <f>SUM(AI16:AK16)</f>
        <v>299843545</v>
      </c>
    </row>
    <row r="17" spans="1:39" ht="18" customHeight="1" x14ac:dyDescent="0.3">
      <c r="A17" s="27" t="s">
        <v>203</v>
      </c>
      <c r="B17" s="23"/>
      <c r="C17" s="39"/>
      <c r="D17" s="194"/>
      <c r="E17" s="195"/>
      <c r="F17" s="194"/>
      <c r="G17" s="24"/>
      <c r="H17" s="194"/>
      <c r="I17" s="194"/>
      <c r="J17" s="194"/>
      <c r="K17" s="194"/>
      <c r="L17" s="194"/>
      <c r="M17" s="195"/>
      <c r="N17" s="194"/>
      <c r="O17" s="195"/>
      <c r="P17" s="194"/>
      <c r="Q17" s="195"/>
      <c r="R17" s="194"/>
      <c r="S17" s="20"/>
      <c r="T17" s="194"/>
      <c r="U17" s="194"/>
      <c r="V17" s="194"/>
      <c r="W17" s="194"/>
      <c r="X17" s="194"/>
      <c r="Y17" s="195"/>
      <c r="Z17" s="195"/>
      <c r="AA17" s="195"/>
      <c r="AB17" s="194"/>
      <c r="AC17" s="20"/>
      <c r="AD17" s="194"/>
      <c r="AE17" s="20"/>
      <c r="AF17" s="194"/>
      <c r="AG17" s="20"/>
      <c r="AH17" s="194"/>
      <c r="AI17" s="20"/>
      <c r="AJ17" s="194"/>
      <c r="AK17" s="20"/>
      <c r="AL17" s="194"/>
      <c r="AM17" s="20"/>
    </row>
    <row r="18" spans="1:39" ht="18" customHeight="1" x14ac:dyDescent="0.3">
      <c r="A18" s="98" t="s">
        <v>204</v>
      </c>
      <c r="B18" s="55"/>
      <c r="C18" s="196"/>
      <c r="D18" s="34"/>
      <c r="E18" s="196"/>
      <c r="F18" s="34"/>
      <c r="G18" s="38"/>
      <c r="H18" s="34"/>
      <c r="I18" s="34"/>
      <c r="J18" s="34"/>
      <c r="K18" s="34"/>
      <c r="L18" s="34"/>
      <c r="M18" s="196"/>
      <c r="N18" s="34"/>
      <c r="O18" s="196"/>
      <c r="P18" s="34"/>
      <c r="Q18" s="196"/>
      <c r="R18" s="34"/>
      <c r="S18" s="119"/>
      <c r="T18" s="34"/>
      <c r="U18" s="34"/>
      <c r="V18" s="34"/>
      <c r="W18" s="34"/>
      <c r="X18" s="34"/>
      <c r="Y18" s="196"/>
      <c r="Z18" s="196"/>
      <c r="AA18" s="196"/>
      <c r="AB18" s="34"/>
      <c r="AC18" s="119"/>
      <c r="AD18" s="34"/>
      <c r="AE18" s="119"/>
      <c r="AF18" s="34"/>
      <c r="AG18" s="119"/>
      <c r="AH18" s="34"/>
      <c r="AI18" s="119"/>
      <c r="AJ18" s="34"/>
      <c r="AK18" s="119"/>
      <c r="AL18" s="34"/>
      <c r="AM18" s="119"/>
    </row>
    <row r="19" spans="1:39" ht="18" customHeight="1" x14ac:dyDescent="0.3">
      <c r="A19" s="28" t="s">
        <v>205</v>
      </c>
      <c r="B19" s="23"/>
      <c r="C19" s="39">
        <v>0</v>
      </c>
      <c r="D19" s="34"/>
      <c r="E19" s="39">
        <v>0</v>
      </c>
      <c r="F19" s="34"/>
      <c r="G19" s="39">
        <v>0</v>
      </c>
      <c r="H19" s="34"/>
      <c r="I19" s="39">
        <v>0</v>
      </c>
      <c r="J19" s="34"/>
      <c r="K19" s="39">
        <v>0</v>
      </c>
      <c r="L19" s="34"/>
      <c r="M19" s="39">
        <v>0</v>
      </c>
      <c r="N19" s="34"/>
      <c r="O19" s="39">
        <v>-2762303</v>
      </c>
      <c r="P19" s="34"/>
      <c r="Q19" s="39">
        <v>0</v>
      </c>
      <c r="R19" s="34"/>
      <c r="S19" s="39">
        <v>0</v>
      </c>
      <c r="T19" s="34"/>
      <c r="U19" s="39">
        <v>0</v>
      </c>
      <c r="V19" s="34"/>
      <c r="W19" s="39">
        <v>0</v>
      </c>
      <c r="X19" s="34"/>
      <c r="Y19" s="39">
        <v>0</v>
      </c>
      <c r="Z19" s="196"/>
      <c r="AA19" s="39">
        <v>0</v>
      </c>
      <c r="AB19" s="34"/>
      <c r="AC19" s="210">
        <f>SUM(S19:AA19)</f>
        <v>0</v>
      </c>
      <c r="AD19" s="34"/>
      <c r="AE19" s="39">
        <f>AC19+SUM(C19:Q19)</f>
        <v>-2762303</v>
      </c>
      <c r="AF19" s="34"/>
      <c r="AG19" s="39">
        <v>0</v>
      </c>
      <c r="AH19" s="34"/>
      <c r="AI19" s="39">
        <f>SUM(AE19:AG19)</f>
        <v>-2762303</v>
      </c>
      <c r="AJ19" s="34"/>
      <c r="AK19" s="121">
        <v>-755041</v>
      </c>
      <c r="AL19" s="34"/>
      <c r="AM19" s="209">
        <f>SUM(AI19:AK19)</f>
        <v>-3517344</v>
      </c>
    </row>
    <row r="20" spans="1:39" ht="18" customHeight="1" x14ac:dyDescent="0.3">
      <c r="A20" s="28" t="s">
        <v>230</v>
      </c>
      <c r="B20" s="23">
        <v>7</v>
      </c>
      <c r="C20" s="39">
        <v>0</v>
      </c>
      <c r="D20" s="34"/>
      <c r="E20" s="39">
        <v>0</v>
      </c>
      <c r="F20" s="39"/>
      <c r="G20" s="39">
        <v>0</v>
      </c>
      <c r="H20" s="39"/>
      <c r="I20" s="39">
        <v>0</v>
      </c>
      <c r="J20" s="39"/>
      <c r="K20" s="39">
        <v>0</v>
      </c>
      <c r="L20" s="39"/>
      <c r="M20" s="39">
        <v>0</v>
      </c>
      <c r="N20" s="39"/>
      <c r="O20" s="121">
        <v>0</v>
      </c>
      <c r="P20" s="39"/>
      <c r="Q20" s="39">
        <v>-2692197</v>
      </c>
      <c r="R20" s="39"/>
      <c r="S20" s="39">
        <v>0</v>
      </c>
      <c r="T20" s="39"/>
      <c r="U20" s="39">
        <v>0</v>
      </c>
      <c r="V20" s="39"/>
      <c r="W20" s="39">
        <v>0</v>
      </c>
      <c r="X20" s="39"/>
      <c r="Y20" s="39">
        <v>0</v>
      </c>
      <c r="Z20" s="39"/>
      <c r="AA20" s="39">
        <v>0</v>
      </c>
      <c r="AB20" s="39"/>
      <c r="AC20" s="210">
        <f>SUM(S20:AA20)</f>
        <v>0</v>
      </c>
      <c r="AD20" s="39"/>
      <c r="AE20" s="39">
        <f>AC20+SUM(C20:Q20)</f>
        <v>-2692197</v>
      </c>
      <c r="AF20" s="39"/>
      <c r="AG20" s="39">
        <v>0</v>
      </c>
      <c r="AH20" s="39"/>
      <c r="AI20" s="39">
        <f>SUM(AE20:AG20)</f>
        <v>-2692197</v>
      </c>
      <c r="AJ20" s="34"/>
      <c r="AK20" s="121">
        <v>0</v>
      </c>
      <c r="AL20" s="119"/>
      <c r="AM20" s="40">
        <f>SUM(AI20:AK20)</f>
        <v>-2692197</v>
      </c>
    </row>
    <row r="21" spans="1:39" ht="18" customHeight="1" x14ac:dyDescent="0.3">
      <c r="A21" s="98" t="s">
        <v>206</v>
      </c>
      <c r="B21" s="23"/>
      <c r="C21" s="197">
        <f>SUM(C19:C20)</f>
        <v>0</v>
      </c>
      <c r="D21" s="20"/>
      <c r="E21" s="197">
        <f>SUM(E19:E20)</f>
        <v>0</v>
      </c>
      <c r="F21" s="20"/>
      <c r="G21" s="197">
        <f>SUM(G19:G20)</f>
        <v>0</v>
      </c>
      <c r="H21" s="20"/>
      <c r="I21" s="197">
        <f>SUM(I19:I20)</f>
        <v>0</v>
      </c>
      <c r="J21" s="20"/>
      <c r="K21" s="197">
        <f>SUM(K19:K20)</f>
        <v>0</v>
      </c>
      <c r="L21" s="20"/>
      <c r="M21" s="197">
        <f>SUM(M19:M20)</f>
        <v>0</v>
      </c>
      <c r="N21" s="20"/>
      <c r="O21" s="197">
        <f>SUM(O19:O20)</f>
        <v>-2762303</v>
      </c>
      <c r="P21" s="20"/>
      <c r="Q21" s="197">
        <f>SUM(Q19:Q20)</f>
        <v>-2692197</v>
      </c>
      <c r="R21" s="20"/>
      <c r="S21" s="197">
        <f>SUM(S19:S20)</f>
        <v>0</v>
      </c>
      <c r="T21" s="20"/>
      <c r="U21" s="197">
        <f>SUM(U19:U20)</f>
        <v>0</v>
      </c>
      <c r="V21" s="93"/>
      <c r="W21" s="197">
        <f>SUM(W19:W20)</f>
        <v>0</v>
      </c>
      <c r="X21" s="93"/>
      <c r="Y21" s="197">
        <f>SUM(Y19:Y20)</f>
        <v>0</v>
      </c>
      <c r="Z21" s="93"/>
      <c r="AA21" s="197">
        <f>SUM(AA19:AA20)</f>
        <v>0</v>
      </c>
      <c r="AB21" s="20"/>
      <c r="AC21" s="197">
        <f>SUM(AC19:AC20)</f>
        <v>0</v>
      </c>
      <c r="AD21" s="20"/>
      <c r="AE21" s="197">
        <f>SUM(AE19:AE20)</f>
        <v>-5454500</v>
      </c>
      <c r="AF21" s="20"/>
      <c r="AG21" s="197">
        <f>SUM(AG19:AG20)</f>
        <v>0</v>
      </c>
      <c r="AH21" s="20"/>
      <c r="AI21" s="197">
        <f>SUM(AI19:AI20)</f>
        <v>-5454500</v>
      </c>
      <c r="AJ21" s="20"/>
      <c r="AK21" s="197">
        <f>SUM(AK19:AK20)</f>
        <v>-755041</v>
      </c>
      <c r="AL21" s="20"/>
      <c r="AM21" s="197">
        <f>SUM(AM19:AM20)</f>
        <v>-6209541</v>
      </c>
    </row>
    <row r="22" spans="1:39" ht="18" customHeight="1" x14ac:dyDescent="0.3">
      <c r="A22" s="98" t="s">
        <v>207</v>
      </c>
      <c r="B22" s="23"/>
      <c r="C22" s="198"/>
      <c r="D22" s="20"/>
      <c r="E22" s="198"/>
      <c r="F22" s="20"/>
      <c r="G22" s="24"/>
      <c r="H22" s="20"/>
      <c r="I22" s="20"/>
      <c r="J22" s="20"/>
      <c r="K22" s="20"/>
      <c r="L22" s="20"/>
      <c r="M22" s="198"/>
      <c r="N22" s="20"/>
      <c r="O22" s="198"/>
      <c r="P22" s="20"/>
      <c r="Q22" s="198"/>
      <c r="R22" s="20"/>
      <c r="S22" s="198"/>
      <c r="T22" s="20"/>
      <c r="U22" s="20"/>
      <c r="V22" s="20"/>
      <c r="W22" s="20"/>
      <c r="X22" s="20"/>
      <c r="Y22" s="198"/>
      <c r="Z22" s="198"/>
      <c r="AA22" s="198"/>
      <c r="AB22" s="20"/>
      <c r="AC22" s="198"/>
      <c r="AD22" s="20"/>
      <c r="AE22" s="198"/>
      <c r="AF22" s="20"/>
      <c r="AG22" s="198"/>
      <c r="AH22" s="20"/>
      <c r="AI22" s="198"/>
      <c r="AJ22" s="20"/>
      <c r="AK22" s="20"/>
      <c r="AL22" s="20"/>
      <c r="AM22" s="20"/>
    </row>
    <row r="23" spans="1:39" ht="18" customHeight="1" x14ac:dyDescent="0.3">
      <c r="A23" s="98" t="s">
        <v>305</v>
      </c>
      <c r="B23" s="23"/>
      <c r="C23" s="198"/>
      <c r="D23" s="20"/>
      <c r="E23" s="198"/>
      <c r="F23" s="20"/>
      <c r="G23" s="24"/>
      <c r="H23" s="20"/>
      <c r="I23" s="20"/>
      <c r="J23" s="20"/>
      <c r="K23" s="20"/>
      <c r="L23" s="20"/>
      <c r="M23" s="198"/>
      <c r="N23" s="20"/>
      <c r="O23" s="198"/>
      <c r="P23" s="20"/>
      <c r="Q23" s="198"/>
      <c r="R23" s="20"/>
      <c r="S23" s="198"/>
      <c r="T23" s="20"/>
      <c r="U23" s="20"/>
      <c r="V23" s="20"/>
      <c r="W23" s="20"/>
      <c r="X23" s="20"/>
      <c r="Y23" s="198"/>
      <c r="Z23" s="198"/>
      <c r="AA23" s="198"/>
      <c r="AB23" s="20"/>
      <c r="AC23" s="198"/>
      <c r="AD23" s="20"/>
      <c r="AE23" s="198"/>
      <c r="AF23" s="20"/>
      <c r="AG23" s="198"/>
      <c r="AH23" s="20"/>
      <c r="AI23" s="198"/>
      <c r="AJ23" s="20"/>
      <c r="AK23" s="20"/>
      <c r="AL23" s="20"/>
      <c r="AM23" s="20"/>
    </row>
    <row r="24" spans="1:39" ht="18" customHeight="1" x14ac:dyDescent="0.3">
      <c r="A24" s="28" t="s">
        <v>336</v>
      </c>
      <c r="B24" s="23"/>
      <c r="C24" s="198"/>
      <c r="D24" s="20"/>
      <c r="E24" s="198"/>
      <c r="F24" s="20"/>
      <c r="G24" s="24"/>
      <c r="H24" s="20"/>
      <c r="I24" s="20"/>
      <c r="J24" s="20"/>
      <c r="K24" s="20"/>
      <c r="L24" s="20"/>
      <c r="M24" s="198"/>
      <c r="N24" s="20"/>
      <c r="O24" s="198"/>
      <c r="P24" s="20"/>
      <c r="Q24" s="198"/>
      <c r="R24" s="20"/>
      <c r="S24" s="198"/>
      <c r="T24" s="20"/>
      <c r="U24" s="20"/>
      <c r="V24" s="20"/>
      <c r="W24" s="20"/>
      <c r="X24" s="20"/>
      <c r="Y24" s="198"/>
      <c r="Z24" s="198"/>
      <c r="AA24" s="198"/>
      <c r="AB24" s="20"/>
      <c r="AC24" s="198"/>
      <c r="AD24" s="20"/>
      <c r="AE24" s="198"/>
      <c r="AF24" s="20"/>
      <c r="AG24" s="198"/>
      <c r="AH24" s="20"/>
      <c r="AI24" s="39"/>
      <c r="AJ24" s="20"/>
      <c r="AK24" s="20"/>
      <c r="AL24" s="20"/>
      <c r="AM24" s="20"/>
    </row>
    <row r="25" spans="1:39" ht="18" customHeight="1" x14ac:dyDescent="0.3">
      <c r="A25" s="28" t="s">
        <v>210</v>
      </c>
      <c r="B25" s="23"/>
      <c r="C25" s="39">
        <v>0</v>
      </c>
      <c r="D25" s="39"/>
      <c r="E25" s="39">
        <v>0</v>
      </c>
      <c r="F25" s="39"/>
      <c r="G25" s="39">
        <v>0</v>
      </c>
      <c r="H25" s="120"/>
      <c r="I25" s="121">
        <v>-59261</v>
      </c>
      <c r="J25" s="120"/>
      <c r="K25" s="39">
        <v>0</v>
      </c>
      <c r="L25" s="39"/>
      <c r="M25" s="39">
        <v>0</v>
      </c>
      <c r="N25" s="39"/>
      <c r="O25" s="39">
        <v>-787</v>
      </c>
      <c r="P25" s="39"/>
      <c r="Q25" s="39">
        <v>0</v>
      </c>
      <c r="R25" s="39"/>
      <c r="S25" s="39">
        <v>0</v>
      </c>
      <c r="T25" s="120"/>
      <c r="U25" s="39">
        <v>0</v>
      </c>
      <c r="V25" s="39"/>
      <c r="W25" s="39">
        <v>0</v>
      </c>
      <c r="X25" s="39"/>
      <c r="Y25" s="39">
        <v>0</v>
      </c>
      <c r="Z25" s="120"/>
      <c r="AA25" s="245">
        <v>254</v>
      </c>
      <c r="AB25" s="120"/>
      <c r="AC25" s="245">
        <f>SUM(S25:AB25)</f>
        <v>254</v>
      </c>
      <c r="AD25" s="120"/>
      <c r="AE25" s="39">
        <f>AC25+SUM(C25:Q25)</f>
        <v>-59794</v>
      </c>
      <c r="AF25" s="119"/>
      <c r="AG25" s="39">
        <v>0</v>
      </c>
      <c r="AH25" s="119"/>
      <c r="AI25" s="39">
        <f>SUM(AE25:AG25)</f>
        <v>-59794</v>
      </c>
      <c r="AJ25" s="119"/>
      <c r="AK25" s="245">
        <v>59789</v>
      </c>
      <c r="AL25" s="119"/>
      <c r="AM25" s="39">
        <f>SUM(AI25,AK25)</f>
        <v>-5</v>
      </c>
    </row>
    <row r="26" spans="1:39" ht="18" customHeight="1" x14ac:dyDescent="0.3">
      <c r="A26" s="28" t="s">
        <v>323</v>
      </c>
      <c r="B26" s="23"/>
      <c r="C26" s="39">
        <v>0</v>
      </c>
      <c r="D26" s="119"/>
      <c r="E26" s="39">
        <v>0</v>
      </c>
      <c r="F26" s="119"/>
      <c r="G26" s="39">
        <v>-79</v>
      </c>
      <c r="H26" s="119"/>
      <c r="I26" s="121">
        <v>6408</v>
      </c>
      <c r="J26" s="119"/>
      <c r="K26" s="39">
        <v>0</v>
      </c>
      <c r="L26" s="119"/>
      <c r="M26" s="39">
        <v>0</v>
      </c>
      <c r="N26" s="119"/>
      <c r="O26" s="39">
        <v>-948786</v>
      </c>
      <c r="P26" s="119"/>
      <c r="Q26" s="39">
        <v>0</v>
      </c>
      <c r="R26" s="119"/>
      <c r="S26" s="39">
        <v>0</v>
      </c>
      <c r="T26" s="119"/>
      <c r="U26" s="39">
        <v>0</v>
      </c>
      <c r="V26" s="39"/>
      <c r="W26" s="39">
        <v>0</v>
      </c>
      <c r="X26" s="39"/>
      <c r="Y26" s="39">
        <v>0</v>
      </c>
      <c r="Z26" s="39"/>
      <c r="AA26" s="245">
        <v>0</v>
      </c>
      <c r="AB26" s="246"/>
      <c r="AC26" s="245">
        <f>SUM(S26:AB26)</f>
        <v>0</v>
      </c>
      <c r="AD26" s="119"/>
      <c r="AE26" s="39">
        <f>AC26+SUM(C26:Q26)</f>
        <v>-942457</v>
      </c>
      <c r="AF26" s="119"/>
      <c r="AG26" s="39">
        <v>0</v>
      </c>
      <c r="AH26" s="119"/>
      <c r="AI26" s="39">
        <f t="shared" ref="AI26:AI29" si="0">SUM(AE26:AG26)</f>
        <v>-942457</v>
      </c>
      <c r="AJ26" s="119"/>
      <c r="AK26" s="245">
        <v>0</v>
      </c>
      <c r="AL26" s="119"/>
      <c r="AM26" s="39">
        <f>SUM(AI26,AK26)</f>
        <v>-942457</v>
      </c>
    </row>
    <row r="27" spans="1:39" ht="18" customHeight="1" x14ac:dyDescent="0.3">
      <c r="A27" s="28" t="s">
        <v>306</v>
      </c>
      <c r="B27" s="23"/>
      <c r="C27" s="39">
        <v>0</v>
      </c>
      <c r="D27" s="119"/>
      <c r="E27" s="39">
        <v>0</v>
      </c>
      <c r="F27" s="119"/>
      <c r="G27" s="39">
        <v>0</v>
      </c>
      <c r="H27" s="119"/>
      <c r="I27" s="121">
        <v>0</v>
      </c>
      <c r="J27" s="119"/>
      <c r="K27" s="39">
        <v>0</v>
      </c>
      <c r="L27" s="119"/>
      <c r="M27" s="39">
        <v>0</v>
      </c>
      <c r="N27" s="119"/>
      <c r="O27" s="39">
        <v>0</v>
      </c>
      <c r="P27" s="119"/>
      <c r="Q27" s="39">
        <v>0</v>
      </c>
      <c r="R27" s="119"/>
      <c r="S27" s="39">
        <v>0</v>
      </c>
      <c r="T27" s="119"/>
      <c r="U27" s="39">
        <v>0</v>
      </c>
      <c r="V27" s="39"/>
      <c r="W27" s="39">
        <v>0</v>
      </c>
      <c r="X27" s="39"/>
      <c r="Y27" s="39">
        <v>0</v>
      </c>
      <c r="Z27" s="39"/>
      <c r="AA27" s="39">
        <v>0</v>
      </c>
      <c r="AB27" s="119"/>
      <c r="AC27" s="199">
        <f>SUM(S27:AB27)</f>
        <v>0</v>
      </c>
      <c r="AD27" s="119"/>
      <c r="AE27" s="39">
        <f>AC27+SUM(C27:Q27)</f>
        <v>0</v>
      </c>
      <c r="AF27" s="119"/>
      <c r="AG27" s="39">
        <v>0</v>
      </c>
      <c r="AH27" s="119"/>
      <c r="AI27" s="39">
        <f t="shared" si="0"/>
        <v>0</v>
      </c>
      <c r="AJ27" s="119"/>
      <c r="AK27" s="245">
        <v>200680</v>
      </c>
      <c r="AL27" s="119"/>
      <c r="AM27" s="39">
        <f>SUM(AI27,AK27)</f>
        <v>200680</v>
      </c>
    </row>
    <row r="28" spans="1:39" s="243" customFormat="1" ht="18" customHeight="1" x14ac:dyDescent="0.3">
      <c r="A28" s="243" t="s">
        <v>358</v>
      </c>
      <c r="B28" s="244"/>
      <c r="C28" s="245">
        <v>0</v>
      </c>
      <c r="D28" s="246"/>
      <c r="E28" s="245">
        <v>0</v>
      </c>
      <c r="F28" s="246"/>
      <c r="G28" s="245">
        <v>0</v>
      </c>
      <c r="H28" s="246"/>
      <c r="I28" s="121">
        <v>0</v>
      </c>
      <c r="J28" s="246"/>
      <c r="K28" s="245">
        <v>0</v>
      </c>
      <c r="L28" s="246"/>
      <c r="M28" s="245">
        <v>0</v>
      </c>
      <c r="N28" s="246"/>
      <c r="O28" s="245">
        <v>0</v>
      </c>
      <c r="P28" s="246"/>
      <c r="Q28" s="245">
        <v>0</v>
      </c>
      <c r="R28" s="246"/>
      <c r="S28" s="245">
        <v>0</v>
      </c>
      <c r="T28" s="246"/>
      <c r="U28" s="245">
        <v>0</v>
      </c>
      <c r="V28" s="245"/>
      <c r="W28" s="245">
        <v>0</v>
      </c>
      <c r="X28" s="245"/>
      <c r="Y28" s="245">
        <v>0</v>
      </c>
      <c r="Z28" s="245"/>
      <c r="AA28" s="245">
        <v>0</v>
      </c>
      <c r="AB28" s="246"/>
      <c r="AC28" s="245">
        <f>SUM(S28:AB28)</f>
        <v>0</v>
      </c>
      <c r="AD28" s="246"/>
      <c r="AE28" s="39">
        <f>AC28+SUM(C28:Q28)</f>
        <v>0</v>
      </c>
      <c r="AF28" s="246"/>
      <c r="AG28" s="245">
        <v>0</v>
      </c>
      <c r="AH28" s="246"/>
      <c r="AI28" s="245">
        <v>0</v>
      </c>
      <c r="AJ28" s="246"/>
      <c r="AK28" s="245">
        <v>11840</v>
      </c>
      <c r="AL28" s="246"/>
      <c r="AM28" s="245">
        <f>SUM(AI28,AK28)</f>
        <v>11840</v>
      </c>
    </row>
    <row r="29" spans="1:39" ht="18" customHeight="1" x14ac:dyDescent="0.3">
      <c r="A29" s="28" t="s">
        <v>307</v>
      </c>
      <c r="C29" s="41">
        <v>0</v>
      </c>
      <c r="D29" s="34"/>
      <c r="E29" s="41">
        <v>0</v>
      </c>
      <c r="F29" s="39"/>
      <c r="G29" s="41">
        <v>0</v>
      </c>
      <c r="H29" s="39"/>
      <c r="I29" s="41">
        <v>1900</v>
      </c>
      <c r="J29" s="39"/>
      <c r="K29" s="41">
        <v>0</v>
      </c>
      <c r="L29" s="39"/>
      <c r="M29" s="41">
        <v>0</v>
      </c>
      <c r="N29" s="39"/>
      <c r="O29" s="41">
        <v>-1900</v>
      </c>
      <c r="P29" s="39"/>
      <c r="Q29" s="41">
        <v>0</v>
      </c>
      <c r="R29" s="39"/>
      <c r="S29" s="41">
        <v>0</v>
      </c>
      <c r="T29" s="39"/>
      <c r="U29" s="41">
        <v>0</v>
      </c>
      <c r="V29" s="39"/>
      <c r="W29" s="41">
        <v>0</v>
      </c>
      <c r="X29" s="39"/>
      <c r="Y29" s="41">
        <v>0</v>
      </c>
      <c r="Z29" s="39"/>
      <c r="AA29" s="41">
        <v>0</v>
      </c>
      <c r="AB29" s="39"/>
      <c r="AC29" s="41">
        <f>SUM(S29:AB29)</f>
        <v>0</v>
      </c>
      <c r="AD29" s="39"/>
      <c r="AE29" s="41">
        <f>AC29+SUM(C29:Q29)</f>
        <v>0</v>
      </c>
      <c r="AF29" s="39"/>
      <c r="AG29" s="41">
        <v>0</v>
      </c>
      <c r="AH29" s="39"/>
      <c r="AI29" s="127">
        <f t="shared" si="0"/>
        <v>0</v>
      </c>
      <c r="AJ29" s="34"/>
      <c r="AK29" s="127">
        <v>-2901</v>
      </c>
      <c r="AL29" s="119"/>
      <c r="AM29" s="127">
        <f>SUM(AI29,AK29)</f>
        <v>-2901</v>
      </c>
    </row>
    <row r="30" spans="1:39" ht="18" customHeight="1" x14ac:dyDescent="0.3">
      <c r="A30" s="98" t="s">
        <v>212</v>
      </c>
      <c r="B30" s="23"/>
      <c r="C30" s="39"/>
      <c r="D30" s="20"/>
      <c r="E30" s="39"/>
      <c r="F30" s="20"/>
      <c r="G30" s="39"/>
      <c r="H30" s="20"/>
      <c r="I30" s="39"/>
      <c r="J30" s="20"/>
      <c r="K30" s="39"/>
      <c r="L30" s="20"/>
      <c r="M30" s="39"/>
      <c r="N30" s="20"/>
      <c r="O30" s="198"/>
      <c r="P30" s="20"/>
      <c r="Q30" s="39"/>
      <c r="R30" s="20"/>
      <c r="S30" s="198"/>
      <c r="T30" s="20"/>
      <c r="U30" s="198"/>
      <c r="V30" s="198"/>
      <c r="W30" s="198"/>
      <c r="X30" s="198"/>
      <c r="Y30" s="198"/>
      <c r="Z30" s="198"/>
      <c r="AA30" s="198"/>
      <c r="AB30" s="20"/>
      <c r="AC30" s="198"/>
      <c r="AD30" s="20"/>
      <c r="AE30" s="198"/>
      <c r="AF30" s="20"/>
      <c r="AG30" s="198"/>
      <c r="AH30" s="20"/>
      <c r="AI30" s="198"/>
      <c r="AJ30" s="20"/>
      <c r="AK30" s="20"/>
      <c r="AL30" s="20"/>
      <c r="AM30" s="20"/>
    </row>
    <row r="31" spans="1:39" ht="18" customHeight="1" x14ac:dyDescent="0.3">
      <c r="A31" s="98" t="s">
        <v>305</v>
      </c>
      <c r="B31" s="23"/>
      <c r="C31" s="200">
        <f>SUM(C25:C29)</f>
        <v>0</v>
      </c>
      <c r="D31" s="93"/>
      <c r="E31" s="200">
        <f>SUM(E25:E29)</f>
        <v>0</v>
      </c>
      <c r="F31" s="93"/>
      <c r="G31" s="200">
        <f>SUM(G25:G29)</f>
        <v>-79</v>
      </c>
      <c r="H31" s="93"/>
      <c r="I31" s="200">
        <f>SUM(I25:I29)</f>
        <v>-50953</v>
      </c>
      <c r="J31" s="93"/>
      <c r="K31" s="200">
        <f>SUM(K25:K29)</f>
        <v>0</v>
      </c>
      <c r="L31" s="93"/>
      <c r="M31" s="200">
        <f>SUM(M25:M29)</f>
        <v>0</v>
      </c>
      <c r="N31" s="93"/>
      <c r="O31" s="200">
        <f>SUM(O25:O29)</f>
        <v>-951473</v>
      </c>
      <c r="P31" s="93"/>
      <c r="Q31" s="200">
        <f>SUM(Q25:Q29)</f>
        <v>0</v>
      </c>
      <c r="R31" s="93"/>
      <c r="S31" s="200">
        <f>SUM(S25:S29)</f>
        <v>0</v>
      </c>
      <c r="T31" s="93"/>
      <c r="U31" s="200">
        <f>SUM(U25:U29)</f>
        <v>0</v>
      </c>
      <c r="V31" s="93"/>
      <c r="W31" s="200">
        <f>SUM(W25:W29)</f>
        <v>0</v>
      </c>
      <c r="X31" s="93"/>
      <c r="Y31" s="200">
        <f>SUM(Y25:Y29)</f>
        <v>0</v>
      </c>
      <c r="Z31" s="93"/>
      <c r="AA31" s="200">
        <f>SUM(AA25:AA29)</f>
        <v>254</v>
      </c>
      <c r="AB31" s="93"/>
      <c r="AC31" s="200">
        <f>SUM(AC25:AC29)</f>
        <v>254</v>
      </c>
      <c r="AD31" s="93"/>
      <c r="AE31" s="200">
        <f>SUM(AE25:AE29)</f>
        <v>-1002251</v>
      </c>
      <c r="AF31" s="93"/>
      <c r="AG31" s="200">
        <f>SUM(AG25:AG29)</f>
        <v>0</v>
      </c>
      <c r="AH31" s="93"/>
      <c r="AI31" s="200">
        <f>SUM(AI25:AI29)</f>
        <v>-1002251</v>
      </c>
      <c r="AJ31" s="93"/>
      <c r="AK31" s="200">
        <f>SUM(AK25:AK29)</f>
        <v>269408</v>
      </c>
      <c r="AL31" s="93"/>
      <c r="AM31" s="200">
        <f>SUM(AM25:AM29)</f>
        <v>-732843</v>
      </c>
    </row>
    <row r="32" spans="1:39" ht="18" customHeight="1" x14ac:dyDescent="0.3">
      <c r="A32" s="27" t="s">
        <v>213</v>
      </c>
      <c r="B32" s="23"/>
      <c r="C32" s="160"/>
      <c r="D32" s="194"/>
      <c r="E32" s="160"/>
      <c r="F32" s="194"/>
      <c r="G32" s="160"/>
      <c r="H32" s="194"/>
      <c r="I32" s="194"/>
      <c r="J32" s="194"/>
      <c r="K32" s="194"/>
      <c r="L32" s="194"/>
      <c r="M32" s="160"/>
      <c r="N32" s="194"/>
      <c r="O32" s="160"/>
      <c r="P32" s="24"/>
      <c r="Q32" s="160"/>
      <c r="R32" s="194"/>
      <c r="S32" s="160"/>
      <c r="T32" s="194"/>
      <c r="U32" s="160"/>
      <c r="V32" s="160"/>
      <c r="W32" s="160"/>
      <c r="X32" s="160"/>
      <c r="Y32" s="160"/>
      <c r="Z32" s="160"/>
      <c r="AA32" s="160"/>
      <c r="AB32" s="194"/>
      <c r="AC32" s="160"/>
      <c r="AD32" s="194"/>
      <c r="AE32" s="160"/>
      <c r="AF32" s="194"/>
      <c r="AG32" s="160"/>
      <c r="AH32" s="194"/>
      <c r="AI32" s="160"/>
      <c r="AJ32" s="194"/>
      <c r="AK32" s="119"/>
      <c r="AL32" s="194"/>
      <c r="AM32" s="119"/>
    </row>
    <row r="33" spans="1:39" ht="18" customHeight="1" x14ac:dyDescent="0.3">
      <c r="A33" s="27" t="s">
        <v>214</v>
      </c>
      <c r="B33" s="23"/>
      <c r="C33" s="200">
        <f>C21+C31</f>
        <v>0</v>
      </c>
      <c r="D33" s="194"/>
      <c r="E33" s="200">
        <f>E21+E31</f>
        <v>0</v>
      </c>
      <c r="F33" s="194"/>
      <c r="G33" s="200">
        <f>G21+G31</f>
        <v>-79</v>
      </c>
      <c r="H33" s="194"/>
      <c r="I33" s="200">
        <f>I21+I31</f>
        <v>-50953</v>
      </c>
      <c r="J33" s="194"/>
      <c r="K33" s="200">
        <f>K21+K31</f>
        <v>0</v>
      </c>
      <c r="L33" s="194"/>
      <c r="M33" s="200">
        <f>M21+M31</f>
        <v>0</v>
      </c>
      <c r="N33" s="194"/>
      <c r="O33" s="200">
        <f>O21+O31</f>
        <v>-3713776</v>
      </c>
      <c r="P33" s="24"/>
      <c r="Q33" s="200">
        <f>Q21+Q31</f>
        <v>-2692197</v>
      </c>
      <c r="R33" s="194"/>
      <c r="S33" s="200">
        <f>S21+S31</f>
        <v>0</v>
      </c>
      <c r="T33" s="194"/>
      <c r="U33" s="200">
        <f>U21+U31</f>
        <v>0</v>
      </c>
      <c r="V33" s="93"/>
      <c r="W33" s="200">
        <f>W21+W31</f>
        <v>0</v>
      </c>
      <c r="X33" s="93"/>
      <c r="Y33" s="200">
        <f>Y21+Y31</f>
        <v>0</v>
      </c>
      <c r="Z33" s="93"/>
      <c r="AA33" s="200">
        <f>AA21+AA31</f>
        <v>254</v>
      </c>
      <c r="AB33" s="93"/>
      <c r="AC33" s="200">
        <f>AC21+AC31</f>
        <v>254</v>
      </c>
      <c r="AD33" s="194"/>
      <c r="AE33" s="200">
        <f>AE21+AE31</f>
        <v>-6456751</v>
      </c>
      <c r="AF33" s="194"/>
      <c r="AG33" s="200">
        <f>AG21+AG31</f>
        <v>0</v>
      </c>
      <c r="AH33" s="194"/>
      <c r="AI33" s="200">
        <f>AI21+AI31</f>
        <v>-6456751</v>
      </c>
      <c r="AJ33" s="194"/>
      <c r="AK33" s="200">
        <f>AK21+AK31</f>
        <v>-485633</v>
      </c>
      <c r="AL33" s="194"/>
      <c r="AM33" s="200">
        <f>AM21+AM31</f>
        <v>-6942384</v>
      </c>
    </row>
    <row r="34" spans="1:39" ht="18" customHeight="1" x14ac:dyDescent="0.3">
      <c r="A34" s="27" t="s">
        <v>215</v>
      </c>
      <c r="B34" s="23"/>
      <c r="C34" s="160"/>
      <c r="D34" s="194"/>
      <c r="E34" s="160"/>
      <c r="F34" s="194"/>
      <c r="G34" s="160"/>
      <c r="H34" s="194"/>
      <c r="I34" s="194"/>
      <c r="J34" s="194"/>
      <c r="K34" s="194"/>
      <c r="L34" s="194"/>
      <c r="M34" s="160"/>
      <c r="N34" s="194"/>
      <c r="O34" s="160"/>
      <c r="P34" s="24"/>
      <c r="Q34" s="160"/>
      <c r="R34" s="194"/>
      <c r="S34" s="160"/>
      <c r="T34" s="194"/>
      <c r="U34" s="194"/>
      <c r="V34" s="194"/>
      <c r="W34" s="194"/>
      <c r="X34" s="194"/>
      <c r="Y34" s="160"/>
      <c r="Z34" s="160"/>
      <c r="AA34" s="160"/>
      <c r="AB34" s="194"/>
      <c r="AC34" s="160"/>
      <c r="AD34" s="194"/>
      <c r="AE34" s="160"/>
      <c r="AF34" s="194"/>
      <c r="AG34" s="160"/>
      <c r="AH34" s="194"/>
      <c r="AI34" s="160"/>
      <c r="AJ34" s="194"/>
      <c r="AK34" s="119"/>
      <c r="AL34" s="194"/>
      <c r="AM34" s="119"/>
    </row>
    <row r="35" spans="1:39" ht="18" customHeight="1" x14ac:dyDescent="0.3">
      <c r="A35" s="28" t="s">
        <v>352</v>
      </c>
      <c r="B35" s="23"/>
      <c r="C35" s="79">
        <v>0</v>
      </c>
      <c r="D35" s="79"/>
      <c r="E35" s="79">
        <v>0</v>
      </c>
      <c r="F35" s="79"/>
      <c r="G35" s="79">
        <v>0</v>
      </c>
      <c r="H35" s="79"/>
      <c r="I35" s="79">
        <v>0</v>
      </c>
      <c r="J35" s="79"/>
      <c r="K35" s="79">
        <v>0</v>
      </c>
      <c r="L35" s="79"/>
      <c r="M35" s="79">
        <v>0</v>
      </c>
      <c r="N35" s="79"/>
      <c r="O35" s="121">
        <v>-5328416</v>
      </c>
      <c r="P35" s="79"/>
      <c r="Q35" s="79">
        <v>0</v>
      </c>
      <c r="R35" s="79"/>
      <c r="S35" s="79">
        <v>0</v>
      </c>
      <c r="T35" s="79"/>
      <c r="U35" s="79">
        <v>0</v>
      </c>
      <c r="V35" s="79"/>
      <c r="W35" s="79">
        <v>0</v>
      </c>
      <c r="X35" s="79"/>
      <c r="Y35" s="79">
        <v>0</v>
      </c>
      <c r="Z35" s="79"/>
      <c r="AA35" s="79">
        <v>0</v>
      </c>
      <c r="AB35" s="79"/>
      <c r="AC35" s="39">
        <v>0</v>
      </c>
      <c r="AD35" s="120"/>
      <c r="AE35" s="39">
        <f>AC35+SUM(C35:Q35)</f>
        <v>-5328416</v>
      </c>
      <c r="AF35" s="79"/>
      <c r="AG35" s="79">
        <v>0</v>
      </c>
      <c r="AH35" s="79"/>
      <c r="AI35" s="39">
        <f t="shared" ref="AI35" si="1">SUM(AE35:AG35)</f>
        <v>-5328416</v>
      </c>
      <c r="AJ35" s="79"/>
      <c r="AK35" s="121">
        <v>1049123</v>
      </c>
      <c r="AL35" s="79"/>
      <c r="AM35" s="79">
        <f>AI35+AK35</f>
        <v>-4279293</v>
      </c>
    </row>
    <row r="36" spans="1:39" ht="18" customHeight="1" x14ac:dyDescent="0.3">
      <c r="A36" s="28" t="s">
        <v>217</v>
      </c>
      <c r="B36" s="23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ht="18" customHeight="1" x14ac:dyDescent="0.3">
      <c r="A37" s="28" t="s">
        <v>351</v>
      </c>
      <c r="B37" s="23"/>
      <c r="C37" s="79">
        <v>0</v>
      </c>
      <c r="D37" s="79"/>
      <c r="E37" s="79">
        <v>0</v>
      </c>
      <c r="F37" s="79"/>
      <c r="G37" s="79">
        <v>0</v>
      </c>
      <c r="H37" s="79"/>
      <c r="I37" s="79">
        <v>0</v>
      </c>
      <c r="J37" s="79"/>
      <c r="K37" s="79">
        <v>0</v>
      </c>
      <c r="L37" s="79"/>
      <c r="M37" s="79">
        <v>0</v>
      </c>
      <c r="N37" s="79"/>
      <c r="O37" s="121">
        <v>222425</v>
      </c>
      <c r="P37" s="79"/>
      <c r="Q37" s="79">
        <v>0</v>
      </c>
      <c r="R37" s="79"/>
      <c r="S37" s="79">
        <v>0</v>
      </c>
      <c r="T37" s="79"/>
      <c r="U37" s="79">
        <v>0</v>
      </c>
      <c r="V37" s="79"/>
      <c r="W37" s="79">
        <v>0</v>
      </c>
      <c r="X37" s="79"/>
      <c r="Y37" s="79">
        <v>0</v>
      </c>
      <c r="Z37" s="79"/>
      <c r="AA37" s="79">
        <v>0</v>
      </c>
      <c r="AB37" s="79"/>
      <c r="AC37" s="39">
        <v>0</v>
      </c>
      <c r="AD37" s="120"/>
      <c r="AE37" s="39">
        <f>AC37+SUM(C37:Q37)</f>
        <v>222425</v>
      </c>
      <c r="AF37" s="79"/>
      <c r="AG37" s="79">
        <v>0</v>
      </c>
      <c r="AH37" s="79"/>
      <c r="AI37" s="39">
        <f t="shared" ref="AI37:AI38" si="2">SUM(AE37:AG37)</f>
        <v>222425</v>
      </c>
      <c r="AJ37" s="79"/>
      <c r="AK37" s="121">
        <v>-746</v>
      </c>
      <c r="AL37" s="79"/>
      <c r="AM37" s="79">
        <f>AI37+AK37</f>
        <v>221679</v>
      </c>
    </row>
    <row r="38" spans="1:39" ht="18" customHeight="1" x14ac:dyDescent="0.3">
      <c r="A38" s="28" t="s">
        <v>219</v>
      </c>
      <c r="B38" s="23"/>
      <c r="C38" s="41">
        <v>0</v>
      </c>
      <c r="D38" s="119"/>
      <c r="E38" s="41">
        <v>0</v>
      </c>
      <c r="F38" s="119"/>
      <c r="G38" s="41">
        <v>0</v>
      </c>
      <c r="H38" s="119"/>
      <c r="I38" s="41">
        <v>0</v>
      </c>
      <c r="J38" s="119"/>
      <c r="K38" s="41">
        <v>0</v>
      </c>
      <c r="L38" s="119"/>
      <c r="M38" s="41">
        <v>0</v>
      </c>
      <c r="N38" s="119"/>
      <c r="O38" s="242">
        <v>0</v>
      </c>
      <c r="P38" s="119"/>
      <c r="Q38" s="41">
        <v>0</v>
      </c>
      <c r="R38" s="119"/>
      <c r="S38" s="127">
        <v>113399</v>
      </c>
      <c r="T38" s="119"/>
      <c r="U38" s="127">
        <v>-230053</v>
      </c>
      <c r="V38" s="201"/>
      <c r="W38" s="127">
        <v>-99289</v>
      </c>
      <c r="X38" s="201"/>
      <c r="Y38" s="127">
        <v>-1718978</v>
      </c>
      <c r="Z38" s="39"/>
      <c r="AA38" s="127">
        <v>-6120066</v>
      </c>
      <c r="AB38" s="119"/>
      <c r="AC38" s="41">
        <v>-8054987</v>
      </c>
      <c r="AD38" s="120"/>
      <c r="AE38" s="127">
        <f>AC38+SUM(C38:Q38)</f>
        <v>-8054987</v>
      </c>
      <c r="AF38" s="119"/>
      <c r="AG38" s="41">
        <v>0</v>
      </c>
      <c r="AH38" s="119"/>
      <c r="AI38" s="41">
        <f t="shared" si="2"/>
        <v>-8054987</v>
      </c>
      <c r="AJ38" s="119"/>
      <c r="AK38" s="127">
        <v>355011</v>
      </c>
      <c r="AL38" s="39"/>
      <c r="AM38" s="41">
        <f>AI38+AK38</f>
        <v>-7699976</v>
      </c>
    </row>
    <row r="39" spans="1:39" ht="18" customHeight="1" x14ac:dyDescent="0.3">
      <c r="A39" s="27" t="s">
        <v>136</v>
      </c>
      <c r="B39" s="23"/>
      <c r="C39" s="200">
        <f>SUM(C35:C38)</f>
        <v>0</v>
      </c>
      <c r="D39" s="20"/>
      <c r="E39" s="200">
        <f>SUM(E35:E38)</f>
        <v>0</v>
      </c>
      <c r="F39" s="20"/>
      <c r="G39" s="200">
        <f>SUM(G35:G38)</f>
        <v>0</v>
      </c>
      <c r="H39" s="20"/>
      <c r="I39" s="200">
        <f>SUM(I35:I38)</f>
        <v>0</v>
      </c>
      <c r="J39" s="20"/>
      <c r="K39" s="200">
        <f>SUM(K35:K38)</f>
        <v>0</v>
      </c>
      <c r="L39" s="20"/>
      <c r="M39" s="200">
        <f>SUM(M35:M38)</f>
        <v>0</v>
      </c>
      <c r="N39" s="20"/>
      <c r="O39" s="200">
        <f>SUM(O35:O38)</f>
        <v>-5105991</v>
      </c>
      <c r="P39" s="20"/>
      <c r="Q39" s="200">
        <f>SUM(Q35:Q38)</f>
        <v>0</v>
      </c>
      <c r="R39" s="20"/>
      <c r="S39" s="200">
        <f>SUM(S35:S38)</f>
        <v>113399</v>
      </c>
      <c r="T39" s="20"/>
      <c r="U39" s="200">
        <f>SUM(U35:U38)</f>
        <v>-230053</v>
      </c>
      <c r="V39" s="93"/>
      <c r="W39" s="200">
        <f>SUM(W35:W38)</f>
        <v>-99289</v>
      </c>
      <c r="X39" s="93"/>
      <c r="Y39" s="200">
        <f>SUM(Y35:Y38)</f>
        <v>-1718978</v>
      </c>
      <c r="Z39" s="93"/>
      <c r="AA39" s="200">
        <f>SUM(AA35:AA38)</f>
        <v>-6120066</v>
      </c>
      <c r="AB39" s="20"/>
      <c r="AC39" s="200">
        <f>SUM(AC35:AC38)</f>
        <v>-8054987</v>
      </c>
      <c r="AD39" s="20"/>
      <c r="AE39" s="200">
        <f>SUM(AE35:AE38)</f>
        <v>-13160978</v>
      </c>
      <c r="AF39" s="20"/>
      <c r="AG39" s="200">
        <f>SUM(AG35:AG38)</f>
        <v>0</v>
      </c>
      <c r="AH39" s="20"/>
      <c r="AI39" s="200">
        <f>SUM(AI35:AI38)</f>
        <v>-13160978</v>
      </c>
      <c r="AJ39" s="20"/>
      <c r="AK39" s="200">
        <f>SUM(AK35:AK38)</f>
        <v>1403388</v>
      </c>
      <c r="AL39" s="20"/>
      <c r="AM39" s="200">
        <f>SUM(AM35:AM38)</f>
        <v>-11757590</v>
      </c>
    </row>
    <row r="40" spans="1:39" ht="18" customHeight="1" x14ac:dyDescent="0.3">
      <c r="A40" s="28" t="s">
        <v>221</v>
      </c>
      <c r="B40" s="23"/>
      <c r="C40" s="93"/>
      <c r="D40" s="20"/>
      <c r="E40" s="93"/>
      <c r="F40" s="20"/>
      <c r="G40" s="93"/>
      <c r="H40" s="20"/>
      <c r="I40" s="93"/>
      <c r="J40" s="20"/>
      <c r="K40" s="93"/>
      <c r="L40" s="20"/>
      <c r="M40" s="93"/>
      <c r="N40" s="20"/>
      <c r="O40" s="93"/>
      <c r="P40" s="20"/>
      <c r="Q40" s="93"/>
      <c r="R40" s="20"/>
      <c r="S40" s="93"/>
      <c r="T40" s="20"/>
      <c r="U40" s="93"/>
      <c r="V40" s="93"/>
      <c r="W40" s="93"/>
      <c r="X40" s="93"/>
      <c r="Y40" s="93"/>
      <c r="Z40" s="93"/>
      <c r="AA40" s="93"/>
      <c r="AB40" s="20"/>
      <c r="AC40" s="93"/>
      <c r="AD40" s="20"/>
      <c r="AE40" s="93"/>
      <c r="AF40" s="20"/>
      <c r="AG40" s="93"/>
      <c r="AH40" s="20"/>
      <c r="AI40" s="93"/>
      <c r="AJ40" s="20"/>
      <c r="AK40" s="93"/>
      <c r="AL40" s="20"/>
      <c r="AM40" s="93"/>
    </row>
    <row r="41" spans="1:39" ht="18" customHeight="1" x14ac:dyDescent="0.3">
      <c r="A41" s="28" t="s">
        <v>222</v>
      </c>
      <c r="B41" s="23"/>
      <c r="C41" s="39">
        <v>0</v>
      </c>
      <c r="D41" s="34"/>
      <c r="E41" s="39">
        <v>0</v>
      </c>
      <c r="F41" s="119"/>
      <c r="G41" s="39">
        <v>0</v>
      </c>
      <c r="H41" s="119"/>
      <c r="I41" s="39">
        <v>0</v>
      </c>
      <c r="J41" s="119"/>
      <c r="K41" s="39">
        <v>0</v>
      </c>
      <c r="L41" s="119"/>
      <c r="M41" s="39">
        <v>0</v>
      </c>
      <c r="N41" s="119"/>
      <c r="O41" s="245">
        <v>-542601</v>
      </c>
      <c r="P41" s="38"/>
      <c r="Q41" s="39">
        <v>0</v>
      </c>
      <c r="R41" s="119"/>
      <c r="S41" s="39">
        <v>0</v>
      </c>
      <c r="T41" s="34"/>
      <c r="U41" s="39">
        <v>0</v>
      </c>
      <c r="V41" s="39"/>
      <c r="W41" s="39">
        <v>0</v>
      </c>
      <c r="X41" s="39"/>
      <c r="Y41" s="39">
        <v>0</v>
      </c>
      <c r="Z41" s="39"/>
      <c r="AA41" s="39">
        <v>0</v>
      </c>
      <c r="AB41" s="34"/>
      <c r="AC41" s="199">
        <f>SUM(S41:AB41)</f>
        <v>0</v>
      </c>
      <c r="AD41" s="120"/>
      <c r="AE41" s="39">
        <f>AC41+SUM(C41:Q41)</f>
        <v>-542601</v>
      </c>
      <c r="AF41" s="34"/>
      <c r="AG41" s="39">
        <v>0</v>
      </c>
      <c r="AH41" s="34"/>
      <c r="AI41" s="39">
        <f t="shared" ref="AI41:AI42" si="3">SUM(AE41:AG41)</f>
        <v>-542601</v>
      </c>
      <c r="AJ41" s="34"/>
      <c r="AK41" s="39">
        <v>0</v>
      </c>
      <c r="AL41" s="34"/>
      <c r="AM41" s="39">
        <f>SUM(AI41:AK41)</f>
        <v>-542601</v>
      </c>
    </row>
    <row r="42" spans="1:39" ht="18" customHeight="1" x14ac:dyDescent="0.3">
      <c r="A42" s="28" t="s">
        <v>223</v>
      </c>
      <c r="B42" s="23"/>
      <c r="C42" s="41">
        <v>0</v>
      </c>
      <c r="D42" s="34"/>
      <c r="E42" s="41">
        <v>0</v>
      </c>
      <c r="F42" s="119"/>
      <c r="G42" s="41">
        <v>0</v>
      </c>
      <c r="H42" s="119"/>
      <c r="I42" s="41">
        <v>0</v>
      </c>
      <c r="J42" s="119"/>
      <c r="K42" s="41">
        <v>0</v>
      </c>
      <c r="L42" s="119"/>
      <c r="M42" s="41">
        <v>0</v>
      </c>
      <c r="N42" s="119"/>
      <c r="O42" s="242">
        <v>375370</v>
      </c>
      <c r="P42" s="38"/>
      <c r="Q42" s="41">
        <v>0</v>
      </c>
      <c r="R42" s="119"/>
      <c r="S42" s="242">
        <v>-375370</v>
      </c>
      <c r="T42" s="34"/>
      <c r="U42" s="41">
        <v>0</v>
      </c>
      <c r="V42" s="39"/>
      <c r="W42" s="41">
        <v>0</v>
      </c>
      <c r="X42" s="39"/>
      <c r="Y42" s="41">
        <v>0</v>
      </c>
      <c r="Z42" s="39"/>
      <c r="AA42" s="41">
        <v>0</v>
      </c>
      <c r="AB42" s="34"/>
      <c r="AC42" s="41">
        <f>SUM(S42:AB42)</f>
        <v>-375370</v>
      </c>
      <c r="AD42" s="120"/>
      <c r="AE42" s="41">
        <f>AC42+SUM(C42:Q42)</f>
        <v>0</v>
      </c>
      <c r="AF42" s="34"/>
      <c r="AG42" s="41">
        <v>0</v>
      </c>
      <c r="AH42" s="34"/>
      <c r="AI42" s="41">
        <f t="shared" si="3"/>
        <v>0</v>
      </c>
      <c r="AJ42" s="34"/>
      <c r="AK42" s="41">
        <v>0</v>
      </c>
      <c r="AL42" s="34"/>
      <c r="AM42" s="41">
        <f>SUM(AI42:AK42)</f>
        <v>0</v>
      </c>
    </row>
    <row r="43" spans="1:39" ht="18" customHeight="1" thickBot="1" x14ac:dyDescent="0.35">
      <c r="A43" s="27" t="s">
        <v>343</v>
      </c>
      <c r="B43" s="23"/>
      <c r="C43" s="202">
        <f>C16+C33+C39+C41+C42</f>
        <v>8611242</v>
      </c>
      <c r="D43" s="194"/>
      <c r="E43" s="202">
        <f>E16+E33+E39+E41+E42</f>
        <v>57298909</v>
      </c>
      <c r="F43" s="194"/>
      <c r="G43" s="202">
        <f>G16+G33+G39+G41+G42</f>
        <v>3548392</v>
      </c>
      <c r="H43" s="194"/>
      <c r="I43" s="202">
        <f>I16+I33+I39+I41+I42</f>
        <v>4449087</v>
      </c>
      <c r="J43" s="194"/>
      <c r="K43" s="202">
        <f>K16+K33+K39+K41+K42</f>
        <v>-9917</v>
      </c>
      <c r="L43" s="194"/>
      <c r="M43" s="202">
        <f>M16+M33+M39+M41+M42</f>
        <v>929166</v>
      </c>
      <c r="N43" s="194"/>
      <c r="O43" s="202">
        <f>O16+O33+O39+O41+O42</f>
        <v>127937709</v>
      </c>
      <c r="P43" s="24"/>
      <c r="Q43" s="202">
        <f>Q16+Q33+Q39+Q41+Q42</f>
        <v>-13842424</v>
      </c>
      <c r="R43" s="194"/>
      <c r="S43" s="202">
        <f>S16+S33+S39+S41+S42</f>
        <v>54123147</v>
      </c>
      <c r="T43" s="194"/>
      <c r="U43" s="202">
        <f>U16+U33+U39+U41+U42</f>
        <v>2635331</v>
      </c>
      <c r="V43" s="93"/>
      <c r="W43" s="202">
        <f>W16+W33+W39+W41+W42</f>
        <v>0</v>
      </c>
      <c r="X43" s="93"/>
      <c r="Y43" s="202">
        <f>Y16+Y33+Y39+Y41+Y42</f>
        <v>4036869</v>
      </c>
      <c r="Z43" s="93"/>
      <c r="AA43" s="202">
        <f>AA16+AA33+AA39+AA41+AA42</f>
        <v>-28825196</v>
      </c>
      <c r="AB43" s="194"/>
      <c r="AC43" s="202">
        <f>AC16+AC33+AC39+AC41+AC42</f>
        <v>31970151</v>
      </c>
      <c r="AD43" s="194"/>
      <c r="AE43" s="202">
        <f>AE16+AE33+AE39+AE41+AE42</f>
        <v>220892315</v>
      </c>
      <c r="AF43" s="194"/>
      <c r="AG43" s="202">
        <f>AG16+AG33+AG39+AG41+AG42</f>
        <v>15000000</v>
      </c>
      <c r="AH43" s="194"/>
      <c r="AI43" s="202">
        <f>AI16+AI33+AI39+AI41+AI42</f>
        <v>235892315</v>
      </c>
      <c r="AJ43" s="194"/>
      <c r="AK43" s="202">
        <f>AK16+AK33+AK39+AK41+AK42</f>
        <v>44708655</v>
      </c>
      <c r="AL43" s="194"/>
      <c r="AM43" s="202">
        <f>AM16+AM33+AM39+AM41+AM42</f>
        <v>280600970</v>
      </c>
    </row>
    <row r="44" spans="1:39" ht="14.5" thickTop="1" x14ac:dyDescent="0.3"/>
  </sheetData>
  <mergeCells count="2">
    <mergeCell ref="C5:AM5"/>
    <mergeCell ref="S6:AC6"/>
  </mergeCells>
  <pageMargins left="0.8" right="0.8" top="0.48" bottom="0.5" header="0.5" footer="0.5"/>
  <pageSetup paperSize="9" scale="35" firstPageNumber="11" orientation="landscape" useFirstPageNumber="1" r:id="rId1"/>
  <headerFooter>
    <oddFooter>&amp;L 
  The accompanying notes form an integral part of the interim financial statements.
&amp;C&amp;P</oddFooter>
  </headerFooter>
  <customProperties>
    <customPr name="EpmWorksheetKeyString_GUID" r:id="rId2"/>
  </customProperties>
  <ignoredErrors>
    <ignoredError sqref="AE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view="pageBreakPreview" zoomScale="70" zoomScaleNormal="85" zoomScaleSheetLayoutView="70" workbookViewId="0">
      <selection activeCell="M7" sqref="M7"/>
    </sheetView>
  </sheetViews>
  <sheetFormatPr defaultColWidth="9.453125" defaultRowHeight="20.25" customHeight="1" x14ac:dyDescent="0.3"/>
  <cols>
    <col min="1" max="1" width="51.08984375" style="30" customWidth="1"/>
    <col min="2" max="2" width="6.81640625" style="30" customWidth="1"/>
    <col min="3" max="3" width="18" style="30" customWidth="1"/>
    <col min="4" max="4" width="1" style="217" customWidth="1"/>
    <col min="5" max="5" width="17.90625" style="30" customWidth="1"/>
    <col min="6" max="6" width="1" style="217" customWidth="1"/>
    <col min="7" max="7" width="16.36328125" style="30" customWidth="1"/>
    <col min="8" max="8" width="1" style="217" customWidth="1"/>
    <col min="9" max="9" width="17.90625" style="30" customWidth="1"/>
    <col min="10" max="10" width="1" style="217" customWidth="1"/>
    <col min="11" max="11" width="16.36328125" style="30" customWidth="1"/>
    <col min="12" max="12" width="1" style="217" customWidth="1"/>
    <col min="13" max="13" width="19.1796875" style="30" customWidth="1"/>
    <col min="14" max="14" width="1" style="30" customWidth="1"/>
    <col min="15" max="15" width="18.453125" style="30" customWidth="1"/>
    <col min="16" max="16" width="1" style="30" customWidth="1"/>
    <col min="17" max="17" width="16.6328125" style="30" customWidth="1"/>
    <col min="18" max="18" width="1" style="30" customWidth="1"/>
    <col min="19" max="19" width="17.6328125" style="30" customWidth="1"/>
    <col min="20" max="20" width="1" style="30" customWidth="1"/>
    <col min="21" max="21" width="22.36328125" style="30" customWidth="1"/>
    <col min="22" max="22" width="1" style="30" customWidth="1"/>
    <col min="23" max="23" width="18.6328125" style="30" customWidth="1"/>
    <col min="24" max="24" width="1" style="30" customWidth="1"/>
    <col min="25" max="25" width="16.08984375" style="30" customWidth="1"/>
    <col min="26" max="26" width="1" style="30" customWidth="1"/>
    <col min="27" max="27" width="17.36328125" style="30" customWidth="1"/>
    <col min="28" max="28" width="1" style="30" customWidth="1"/>
    <col min="29" max="29" width="15.453125" style="30" customWidth="1"/>
    <col min="30" max="16384" width="9.453125" style="30"/>
  </cols>
  <sheetData>
    <row r="1" spans="1:29" ht="20.25" customHeight="1" x14ac:dyDescent="0.3">
      <c r="A1" s="64" t="s">
        <v>144</v>
      </c>
      <c r="B1" s="64"/>
      <c r="C1" s="65"/>
      <c r="D1" s="256"/>
      <c r="E1" s="65"/>
      <c r="F1" s="256"/>
      <c r="G1" s="65"/>
      <c r="H1" s="256"/>
      <c r="I1" s="65"/>
      <c r="J1" s="256"/>
      <c r="K1" s="65"/>
      <c r="L1" s="256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20.25" customHeight="1" x14ac:dyDescent="0.3">
      <c r="A2" s="64" t="s">
        <v>145</v>
      </c>
      <c r="B2" s="64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9" ht="20.25" customHeight="1" x14ac:dyDescent="0.3">
      <c r="A3" s="67" t="s">
        <v>146</v>
      </c>
      <c r="B3" s="67"/>
      <c r="C3" s="67"/>
      <c r="D3" s="257"/>
      <c r="E3" s="67"/>
      <c r="F3" s="257"/>
      <c r="G3" s="67"/>
      <c r="H3" s="257"/>
      <c r="I3" s="67"/>
      <c r="J3" s="257"/>
      <c r="K3" s="67"/>
      <c r="L3" s="25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9" ht="20.25" customHeight="1" x14ac:dyDescent="0.3">
      <c r="A4" s="68"/>
      <c r="B4" s="68"/>
      <c r="AC4" s="31"/>
    </row>
    <row r="5" spans="1:29" ht="20.25" customHeight="1" x14ac:dyDescent="0.3">
      <c r="A5" s="68"/>
      <c r="B5" s="68"/>
      <c r="AC5" s="31" t="s">
        <v>3</v>
      </c>
    </row>
    <row r="6" spans="1:29" ht="20.25" customHeight="1" x14ac:dyDescent="0.3">
      <c r="A6" s="69"/>
      <c r="B6" s="69"/>
      <c r="C6" s="268" t="s">
        <v>231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</row>
    <row r="7" spans="1:29" ht="20.25" customHeight="1" x14ac:dyDescent="0.3">
      <c r="A7" s="69"/>
      <c r="B7" s="69"/>
      <c r="C7" s="70"/>
      <c r="D7" s="81"/>
      <c r="E7" s="70"/>
      <c r="F7" s="81"/>
      <c r="G7" s="70"/>
      <c r="H7" s="81"/>
      <c r="I7" s="70"/>
      <c r="J7" s="81"/>
      <c r="K7" s="70"/>
      <c r="L7" s="81"/>
      <c r="M7" s="70"/>
      <c r="N7" s="70"/>
      <c r="O7" s="70"/>
      <c r="P7" s="70"/>
      <c r="Q7" s="266" t="s">
        <v>148</v>
      </c>
      <c r="R7" s="267"/>
      <c r="S7" s="267"/>
      <c r="T7" s="267"/>
      <c r="U7" s="267"/>
      <c r="V7" s="267"/>
      <c r="W7" s="267"/>
      <c r="X7" s="70"/>
      <c r="Y7" s="70"/>
      <c r="Z7" s="70"/>
      <c r="AA7" s="70"/>
      <c r="AB7" s="70"/>
      <c r="AC7" s="70"/>
    </row>
    <row r="8" spans="1:29" ht="20.25" customHeight="1" x14ac:dyDescent="0.3">
      <c r="A8" s="69"/>
      <c r="B8" s="69"/>
      <c r="C8" s="70"/>
      <c r="D8" s="81"/>
      <c r="E8" s="70"/>
      <c r="F8" s="81"/>
      <c r="G8" s="70"/>
      <c r="H8" s="81"/>
      <c r="I8" s="70"/>
      <c r="J8" s="81"/>
      <c r="K8" s="70"/>
      <c r="L8" s="81"/>
      <c r="M8" s="70"/>
      <c r="N8" s="70"/>
      <c r="O8" s="70"/>
      <c r="P8" s="70"/>
      <c r="Q8" s="71"/>
      <c r="R8" s="71"/>
      <c r="S8" s="71"/>
      <c r="T8" s="71"/>
      <c r="V8" s="71"/>
      <c r="W8" s="71"/>
      <c r="X8" s="70"/>
      <c r="Y8" s="70"/>
      <c r="Z8" s="70"/>
      <c r="AA8" s="70"/>
      <c r="AB8" s="70"/>
      <c r="AC8" s="70"/>
    </row>
    <row r="9" spans="1:29" ht="20.25" customHeight="1" x14ac:dyDescent="0.3">
      <c r="C9" s="71"/>
      <c r="D9" s="81"/>
      <c r="E9" s="72"/>
      <c r="F9" s="81"/>
      <c r="G9" s="73"/>
      <c r="H9" s="81"/>
      <c r="I9" s="72"/>
      <c r="J9" s="81"/>
      <c r="K9" s="73"/>
      <c r="L9" s="81"/>
      <c r="M9" s="71"/>
      <c r="N9" s="71"/>
      <c r="O9" s="71"/>
      <c r="P9" s="71"/>
      <c r="Q9" s="74"/>
      <c r="R9" s="71"/>
      <c r="S9" s="71"/>
      <c r="T9" s="71"/>
      <c r="U9" s="72" t="s">
        <v>232</v>
      </c>
      <c r="V9" s="71"/>
      <c r="W9" s="72"/>
      <c r="X9" s="71"/>
      <c r="Y9" s="71"/>
      <c r="Z9" s="71"/>
      <c r="AA9" s="71"/>
      <c r="AB9" s="71"/>
      <c r="AC9" s="71"/>
    </row>
    <row r="10" spans="1:29" ht="20.25" customHeight="1" x14ac:dyDescent="0.3">
      <c r="C10" s="71"/>
      <c r="D10" s="81"/>
      <c r="E10" s="72"/>
      <c r="F10" s="81"/>
      <c r="G10" s="73"/>
      <c r="H10" s="81"/>
      <c r="I10" s="72"/>
      <c r="J10" s="81"/>
      <c r="K10" s="73"/>
      <c r="L10" s="81"/>
      <c r="M10" s="71"/>
      <c r="N10" s="71"/>
      <c r="O10" s="71"/>
      <c r="P10" s="71"/>
      <c r="Q10" s="74"/>
      <c r="R10" s="71"/>
      <c r="S10" s="71"/>
      <c r="T10" s="71"/>
      <c r="U10" s="71" t="s">
        <v>150</v>
      </c>
      <c r="V10" s="71"/>
      <c r="W10" s="72"/>
      <c r="X10" s="71"/>
      <c r="Y10" s="71"/>
      <c r="Z10" s="71"/>
      <c r="AA10" s="71"/>
      <c r="AB10" s="71"/>
      <c r="AC10" s="71"/>
    </row>
    <row r="11" spans="1:29" ht="20.25" customHeight="1" x14ac:dyDescent="0.3">
      <c r="C11" s="71"/>
      <c r="D11" s="81"/>
      <c r="E11" s="72"/>
      <c r="F11" s="81"/>
      <c r="G11" s="73"/>
      <c r="H11" s="81"/>
      <c r="I11" s="72"/>
      <c r="J11" s="81"/>
      <c r="K11" s="73"/>
      <c r="L11" s="81"/>
      <c r="M11" s="71"/>
      <c r="N11" s="71"/>
      <c r="O11" s="71"/>
      <c r="P11" s="71"/>
      <c r="Q11" s="74"/>
      <c r="R11" s="71"/>
      <c r="S11" s="72"/>
      <c r="T11" s="71"/>
      <c r="U11" s="81" t="s">
        <v>308</v>
      </c>
      <c r="V11" s="71"/>
      <c r="W11" s="72" t="s">
        <v>155</v>
      </c>
      <c r="X11" s="71"/>
      <c r="Y11" s="71"/>
      <c r="Z11" s="71"/>
      <c r="AA11" s="71"/>
      <c r="AB11" s="71"/>
      <c r="AC11" s="71"/>
    </row>
    <row r="12" spans="1:29" ht="20.25" customHeight="1" x14ac:dyDescent="0.3">
      <c r="C12" s="72" t="s">
        <v>157</v>
      </c>
      <c r="D12" s="81"/>
      <c r="E12" s="72" t="s">
        <v>158</v>
      </c>
      <c r="F12" s="81"/>
      <c r="G12" s="72"/>
      <c r="H12" s="81"/>
      <c r="I12" s="72" t="s">
        <v>160</v>
      </c>
      <c r="J12" s="81"/>
      <c r="K12" s="71"/>
      <c r="L12" s="81"/>
      <c r="M12" s="71" t="s">
        <v>161</v>
      </c>
      <c r="N12" s="71"/>
      <c r="O12" s="71"/>
      <c r="P12" s="71"/>
      <c r="Q12" s="72" t="s">
        <v>224</v>
      </c>
      <c r="R12" s="71"/>
      <c r="S12" s="72" t="s">
        <v>233</v>
      </c>
      <c r="T12" s="71"/>
      <c r="U12" s="72" t="s">
        <v>163</v>
      </c>
      <c r="V12" s="71"/>
      <c r="W12" s="71" t="s">
        <v>165</v>
      </c>
      <c r="X12" s="71"/>
      <c r="Y12" s="81"/>
      <c r="Z12" s="71"/>
      <c r="AA12" s="71" t="s">
        <v>166</v>
      </c>
      <c r="AB12" s="71"/>
      <c r="AC12" s="72" t="s">
        <v>169</v>
      </c>
    </row>
    <row r="13" spans="1:29" ht="20.25" customHeight="1" x14ac:dyDescent="0.3">
      <c r="C13" s="72" t="s">
        <v>170</v>
      </c>
      <c r="D13" s="81"/>
      <c r="E13" s="72" t="s">
        <v>171</v>
      </c>
      <c r="F13" s="81"/>
      <c r="G13" s="72" t="s">
        <v>172</v>
      </c>
      <c r="H13" s="81"/>
      <c r="I13" s="72" t="s">
        <v>174</v>
      </c>
      <c r="J13" s="81"/>
      <c r="K13" s="71" t="s">
        <v>175</v>
      </c>
      <c r="L13" s="81"/>
      <c r="M13" s="71" t="s">
        <v>176</v>
      </c>
      <c r="N13" s="71"/>
      <c r="O13" s="71" t="s">
        <v>177</v>
      </c>
      <c r="P13" s="71"/>
      <c r="Q13" s="72" t="s">
        <v>178</v>
      </c>
      <c r="R13" s="71"/>
      <c r="S13" s="72" t="s">
        <v>179</v>
      </c>
      <c r="T13" s="71"/>
      <c r="U13" s="72" t="s">
        <v>180</v>
      </c>
      <c r="V13" s="71"/>
      <c r="W13" s="71" t="s">
        <v>234</v>
      </c>
      <c r="X13" s="71"/>
      <c r="Y13" s="71"/>
      <c r="Z13" s="71"/>
      <c r="AA13" s="71" t="s">
        <v>183</v>
      </c>
      <c r="AB13" s="71"/>
      <c r="AC13" s="72" t="s">
        <v>186</v>
      </c>
    </row>
    <row r="14" spans="1:29" ht="20.25" customHeight="1" x14ac:dyDescent="0.3">
      <c r="A14" s="73"/>
      <c r="B14" s="23" t="s">
        <v>9</v>
      </c>
      <c r="C14" s="75" t="s">
        <v>187</v>
      </c>
      <c r="D14" s="81"/>
      <c r="E14" s="75" t="s">
        <v>188</v>
      </c>
      <c r="F14" s="81"/>
      <c r="G14" s="76" t="s">
        <v>189</v>
      </c>
      <c r="H14" s="81"/>
      <c r="I14" s="76" t="s">
        <v>191</v>
      </c>
      <c r="J14" s="81"/>
      <c r="K14" s="75" t="s">
        <v>192</v>
      </c>
      <c r="L14" s="81"/>
      <c r="M14" s="75" t="s">
        <v>193</v>
      </c>
      <c r="N14" s="71"/>
      <c r="O14" s="75" t="s">
        <v>188</v>
      </c>
      <c r="P14" s="71"/>
      <c r="Q14" s="76" t="s">
        <v>194</v>
      </c>
      <c r="R14" s="71"/>
      <c r="S14" s="75" t="s">
        <v>195</v>
      </c>
      <c r="T14" s="71"/>
      <c r="U14" s="76" t="s">
        <v>196</v>
      </c>
      <c r="V14" s="71"/>
      <c r="W14" s="76" t="s">
        <v>235</v>
      </c>
      <c r="X14" s="71"/>
      <c r="Y14" s="75" t="s">
        <v>86</v>
      </c>
      <c r="Z14" s="71"/>
      <c r="AA14" s="75" t="s">
        <v>199</v>
      </c>
      <c r="AB14" s="71"/>
      <c r="AC14" s="75" t="s">
        <v>198</v>
      </c>
    </row>
    <row r="15" spans="1:29" ht="20.25" customHeight="1" x14ac:dyDescent="0.3">
      <c r="A15" s="27"/>
      <c r="B15" s="27"/>
      <c r="C15" s="51"/>
      <c r="D15" s="258"/>
      <c r="E15" s="51"/>
      <c r="F15" s="258"/>
      <c r="G15" s="51"/>
      <c r="H15" s="258"/>
      <c r="I15" s="51"/>
      <c r="J15" s="258"/>
      <c r="K15" s="51"/>
      <c r="L15" s="258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ht="20.25" customHeight="1" x14ac:dyDescent="0.3">
      <c r="A16" s="27" t="s">
        <v>340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</row>
    <row r="17" spans="1:29" ht="20.25" customHeight="1" x14ac:dyDescent="0.3">
      <c r="A17" s="27" t="s">
        <v>202</v>
      </c>
      <c r="B17" s="27"/>
      <c r="C17" s="188">
        <v>8611242</v>
      </c>
      <c r="D17" s="192"/>
      <c r="E17" s="188">
        <v>56408882</v>
      </c>
      <c r="F17" s="190"/>
      <c r="G17" s="188">
        <v>3470021</v>
      </c>
      <c r="H17" s="190"/>
      <c r="I17" s="188">
        <v>490423</v>
      </c>
      <c r="J17" s="190"/>
      <c r="K17" s="188">
        <v>929166</v>
      </c>
      <c r="L17" s="190"/>
      <c r="M17" s="188">
        <v>48369402</v>
      </c>
      <c r="N17" s="189"/>
      <c r="O17" s="188">
        <v>-6244707</v>
      </c>
      <c r="P17" s="189"/>
      <c r="Q17" s="188">
        <v>5087916</v>
      </c>
      <c r="R17" s="189"/>
      <c r="S17" s="188">
        <v>-53772</v>
      </c>
      <c r="T17" s="189"/>
      <c r="U17" s="188">
        <v>488567</v>
      </c>
      <c r="V17" s="189"/>
      <c r="W17" s="188">
        <f>SUM(Q17:U17)</f>
        <v>5522711</v>
      </c>
      <c r="X17" s="189"/>
      <c r="Y17" s="188">
        <f>SUM(C17:O17,W17)</f>
        <v>117557140</v>
      </c>
      <c r="Z17" s="189"/>
      <c r="AA17" s="188">
        <v>15000000</v>
      </c>
      <c r="AB17" s="189"/>
      <c r="AC17" s="188">
        <f>SUM(Y17,AA17)</f>
        <v>132557140</v>
      </c>
    </row>
    <row r="18" spans="1:29" ht="20.25" customHeight="1" x14ac:dyDescent="0.3">
      <c r="A18" s="27" t="s">
        <v>203</v>
      </c>
      <c r="C18" s="19"/>
      <c r="D18" s="147"/>
      <c r="E18" s="19"/>
      <c r="F18" s="147"/>
      <c r="G18" s="19"/>
      <c r="H18" s="147"/>
      <c r="I18" s="19"/>
      <c r="J18" s="147"/>
      <c r="K18" s="19"/>
      <c r="L18" s="147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20.25" customHeight="1" x14ac:dyDescent="0.3">
      <c r="A19" s="98" t="s">
        <v>204</v>
      </c>
      <c r="C19" s="19"/>
      <c r="D19" s="147"/>
      <c r="E19" s="19"/>
      <c r="F19" s="147"/>
      <c r="G19" s="19"/>
      <c r="H19" s="147"/>
      <c r="I19" s="19"/>
      <c r="J19" s="147"/>
      <c r="K19" s="19"/>
      <c r="L19" s="147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20.25" customHeight="1" x14ac:dyDescent="0.3">
      <c r="A20" s="28" t="s">
        <v>236</v>
      </c>
      <c r="B20" s="23">
        <v>10</v>
      </c>
      <c r="C20" s="147">
        <v>0</v>
      </c>
      <c r="D20" s="147"/>
      <c r="E20" s="147">
        <v>0</v>
      </c>
      <c r="F20" s="147"/>
      <c r="G20" s="147">
        <v>0</v>
      </c>
      <c r="H20" s="147"/>
      <c r="I20" s="147">
        <v>0</v>
      </c>
      <c r="J20" s="147"/>
      <c r="K20" s="147">
        <v>0</v>
      </c>
      <c r="L20" s="147"/>
      <c r="M20" s="121">
        <v>-5464526</v>
      </c>
      <c r="N20" s="186"/>
      <c r="O20" s="186">
        <v>0</v>
      </c>
      <c r="P20" s="147"/>
      <c r="Q20" s="147">
        <v>0</v>
      </c>
      <c r="R20" s="147"/>
      <c r="S20" s="147">
        <v>0</v>
      </c>
      <c r="T20" s="147"/>
      <c r="U20" s="147">
        <v>0</v>
      </c>
      <c r="V20" s="147"/>
      <c r="W20" s="191">
        <f>SUM(Q20:U20)</f>
        <v>0</v>
      </c>
      <c r="X20" s="147"/>
      <c r="Y20" s="147">
        <f>SUM(C20:O20,W20)</f>
        <v>-5464526</v>
      </c>
      <c r="Z20" s="147"/>
      <c r="AA20" s="147">
        <v>0</v>
      </c>
      <c r="AB20" s="147"/>
      <c r="AC20" s="147">
        <f>SUM(C20:O20,W20,AA20)</f>
        <v>-5464526</v>
      </c>
    </row>
    <row r="21" spans="1:29" ht="20.25" customHeight="1" x14ac:dyDescent="0.3">
      <c r="A21" s="98" t="s">
        <v>237</v>
      </c>
      <c r="C21" s="122">
        <f>SUM(C20)</f>
        <v>0</v>
      </c>
      <c r="D21" s="147"/>
      <c r="E21" s="122">
        <f>SUM(E20)</f>
        <v>0</v>
      </c>
      <c r="F21" s="147"/>
      <c r="G21" s="122">
        <f>SUM(G20)</f>
        <v>0</v>
      </c>
      <c r="H21" s="147"/>
      <c r="I21" s="122">
        <f>SUM(I20)</f>
        <v>0</v>
      </c>
      <c r="J21" s="147"/>
      <c r="K21" s="122">
        <f>SUM(K20)</f>
        <v>0</v>
      </c>
      <c r="L21" s="147"/>
      <c r="M21" s="122">
        <f>SUM(M20)</f>
        <v>-5464526</v>
      </c>
      <c r="N21" s="189"/>
      <c r="O21" s="122">
        <f>SUM(O20)</f>
        <v>0</v>
      </c>
      <c r="P21" s="19"/>
      <c r="Q21" s="122">
        <f>SUM(Q20)</f>
        <v>0</v>
      </c>
      <c r="R21" s="19"/>
      <c r="S21" s="122">
        <f>SUM(S20)</f>
        <v>0</v>
      </c>
      <c r="T21" s="19"/>
      <c r="U21" s="122">
        <f>SUM(U20)</f>
        <v>0</v>
      </c>
      <c r="V21" s="19"/>
      <c r="W21" s="122">
        <f>SUM(W20)</f>
        <v>0</v>
      </c>
      <c r="X21" s="19"/>
      <c r="Y21" s="122">
        <f>SUM(Y20)</f>
        <v>-5464526</v>
      </c>
      <c r="Z21" s="19"/>
      <c r="AA21" s="122">
        <f>SUM(AA20)</f>
        <v>0</v>
      </c>
      <c r="AB21" s="19"/>
      <c r="AC21" s="122">
        <f>SUM(AC20)</f>
        <v>-5464526</v>
      </c>
    </row>
    <row r="22" spans="1:29" ht="20.25" customHeight="1" x14ac:dyDescent="0.3">
      <c r="A22" s="27" t="s">
        <v>213</v>
      </c>
      <c r="C22" s="19"/>
      <c r="D22" s="147"/>
      <c r="E22" s="19"/>
      <c r="F22" s="147"/>
      <c r="G22" s="19"/>
      <c r="H22" s="147"/>
      <c r="I22" s="19"/>
      <c r="J22" s="147"/>
      <c r="K22" s="19"/>
      <c r="L22" s="147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20.25" customHeight="1" x14ac:dyDescent="0.3">
      <c r="A23" s="27" t="s">
        <v>238</v>
      </c>
      <c r="C23" s="78">
        <f>C21</f>
        <v>0</v>
      </c>
      <c r="D23" s="147"/>
      <c r="E23" s="78">
        <f>E21</f>
        <v>0</v>
      </c>
      <c r="F23" s="147"/>
      <c r="G23" s="78">
        <f>G21</f>
        <v>0</v>
      </c>
      <c r="H23" s="147"/>
      <c r="I23" s="78">
        <f>I21</f>
        <v>0</v>
      </c>
      <c r="J23" s="147"/>
      <c r="K23" s="78">
        <f>K21</f>
        <v>0</v>
      </c>
      <c r="L23" s="147"/>
      <c r="M23" s="78">
        <f>M21</f>
        <v>-5464526</v>
      </c>
      <c r="N23" s="189"/>
      <c r="O23" s="78">
        <f>O21</f>
        <v>0</v>
      </c>
      <c r="P23" s="19"/>
      <c r="Q23" s="78">
        <f>Q21</f>
        <v>0</v>
      </c>
      <c r="R23" s="19"/>
      <c r="S23" s="78">
        <f>S21</f>
        <v>0</v>
      </c>
      <c r="T23" s="19"/>
      <c r="U23" s="78">
        <f>U21</f>
        <v>0</v>
      </c>
      <c r="V23" s="19"/>
      <c r="W23" s="78">
        <f>W21</f>
        <v>0</v>
      </c>
      <c r="X23" s="19"/>
      <c r="Y23" s="78">
        <f>Y21</f>
        <v>-5464526</v>
      </c>
      <c r="Z23" s="19"/>
      <c r="AA23" s="78">
        <f>AA21</f>
        <v>0</v>
      </c>
      <c r="AB23" s="19"/>
      <c r="AC23" s="78">
        <f>AC21</f>
        <v>-5464526</v>
      </c>
    </row>
    <row r="24" spans="1:29" ht="20.25" customHeight="1" x14ac:dyDescent="0.3">
      <c r="A24" s="27" t="s">
        <v>215</v>
      </c>
      <c r="B24" s="27"/>
      <c r="C24" s="19"/>
      <c r="D24" s="147"/>
      <c r="E24" s="19"/>
      <c r="F24" s="147"/>
      <c r="G24" s="19"/>
      <c r="H24" s="147"/>
      <c r="I24" s="19"/>
      <c r="J24" s="147"/>
      <c r="K24" s="19"/>
      <c r="L24" s="147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20.25" customHeight="1" x14ac:dyDescent="0.3">
      <c r="A25" s="28" t="s">
        <v>216</v>
      </c>
      <c r="B25" s="27"/>
      <c r="C25" s="147">
        <v>0</v>
      </c>
      <c r="D25" s="147"/>
      <c r="E25" s="147">
        <v>0</v>
      </c>
      <c r="F25" s="147"/>
      <c r="G25" s="147">
        <v>0</v>
      </c>
      <c r="H25" s="147"/>
      <c r="I25" s="147">
        <v>0</v>
      </c>
      <c r="J25" s="147"/>
      <c r="K25" s="147">
        <v>0</v>
      </c>
      <c r="L25" s="147"/>
      <c r="M25" s="186">
        <v>21029705</v>
      </c>
      <c r="N25" s="186"/>
      <c r="O25" s="147">
        <v>0</v>
      </c>
      <c r="P25" s="147"/>
      <c r="Q25" s="147">
        <v>0</v>
      </c>
      <c r="R25" s="147"/>
      <c r="S25" s="147">
        <v>0</v>
      </c>
      <c r="T25" s="147"/>
      <c r="U25" s="147">
        <v>0</v>
      </c>
      <c r="V25" s="147"/>
      <c r="W25" s="192">
        <f>SUM(Q25:U25)</f>
        <v>0</v>
      </c>
      <c r="X25" s="147"/>
      <c r="Y25" s="147">
        <f t="shared" ref="Y25:Y28" si="0">SUM(C25:O25,W25)</f>
        <v>21029705</v>
      </c>
      <c r="Z25" s="147"/>
      <c r="AA25" s="147">
        <v>0</v>
      </c>
      <c r="AB25" s="147"/>
      <c r="AC25" s="190">
        <f>SUM(C25:O25,W25,AA25)</f>
        <v>21029705</v>
      </c>
    </row>
    <row r="26" spans="1:29" ht="20.25" customHeight="1" x14ac:dyDescent="0.3">
      <c r="A26" s="28" t="s">
        <v>217</v>
      </c>
      <c r="C26" s="190"/>
      <c r="D26" s="147"/>
      <c r="E26" s="190"/>
      <c r="F26" s="147"/>
      <c r="G26" s="190"/>
      <c r="H26" s="147"/>
      <c r="I26" s="190"/>
      <c r="J26" s="147"/>
      <c r="K26" s="190"/>
      <c r="L26" s="147"/>
      <c r="M26" s="190"/>
      <c r="N26" s="190"/>
      <c r="O26" s="190"/>
      <c r="P26" s="147"/>
      <c r="Q26" s="190"/>
      <c r="R26" s="147"/>
      <c r="S26" s="190"/>
      <c r="T26" s="147"/>
      <c r="U26" s="190"/>
      <c r="V26" s="147"/>
      <c r="W26" s="190"/>
      <c r="X26" s="147"/>
      <c r="Y26" s="190"/>
      <c r="Z26" s="147"/>
      <c r="AA26" s="190"/>
      <c r="AB26" s="147"/>
      <c r="AC26" s="190"/>
    </row>
    <row r="27" spans="1:29" ht="20.25" customHeight="1" x14ac:dyDescent="0.3">
      <c r="A27" s="28" t="s">
        <v>345</v>
      </c>
      <c r="C27" s="190">
        <v>0</v>
      </c>
      <c r="D27" s="147"/>
      <c r="E27" s="190">
        <v>0</v>
      </c>
      <c r="F27" s="147"/>
      <c r="G27" s="190">
        <v>0</v>
      </c>
      <c r="H27" s="190"/>
      <c r="I27" s="190">
        <v>0</v>
      </c>
      <c r="J27" s="190"/>
      <c r="K27" s="190">
        <v>0</v>
      </c>
      <c r="L27" s="190"/>
      <c r="M27" s="190">
        <v>225392</v>
      </c>
      <c r="N27" s="190"/>
      <c r="O27" s="190">
        <v>0</v>
      </c>
      <c r="P27" s="190"/>
      <c r="Q27" s="190">
        <v>0</v>
      </c>
      <c r="R27" s="190"/>
      <c r="S27" s="190">
        <v>0</v>
      </c>
      <c r="T27" s="190"/>
      <c r="U27" s="190">
        <v>0</v>
      </c>
      <c r="V27" s="190"/>
      <c r="W27" s="190">
        <v>0</v>
      </c>
      <c r="X27" s="190"/>
      <c r="Y27" s="147">
        <f t="shared" si="0"/>
        <v>225392</v>
      </c>
      <c r="Z27" s="190"/>
      <c r="AA27" s="190">
        <v>0</v>
      </c>
      <c r="AB27" s="190"/>
      <c r="AC27" s="190">
        <f>SUM(C27:O27,W27,AA27)</f>
        <v>225392</v>
      </c>
    </row>
    <row r="28" spans="1:29" ht="20.25" customHeight="1" x14ac:dyDescent="0.3">
      <c r="A28" s="28" t="s">
        <v>219</v>
      </c>
      <c r="C28" s="146">
        <v>0</v>
      </c>
      <c r="D28" s="147"/>
      <c r="E28" s="146">
        <v>0</v>
      </c>
      <c r="F28" s="147"/>
      <c r="G28" s="146">
        <v>0</v>
      </c>
      <c r="H28" s="147"/>
      <c r="I28" s="146">
        <v>0</v>
      </c>
      <c r="J28" s="147"/>
      <c r="K28" s="146">
        <v>0</v>
      </c>
      <c r="L28" s="147"/>
      <c r="M28" s="146">
        <v>0</v>
      </c>
      <c r="N28" s="190"/>
      <c r="O28" s="146">
        <v>0</v>
      </c>
      <c r="P28" s="147"/>
      <c r="Q28" s="146">
        <v>2234680</v>
      </c>
      <c r="R28" s="147"/>
      <c r="S28" s="146">
        <v>6242</v>
      </c>
      <c r="T28" s="147"/>
      <c r="U28" s="146">
        <v>-37600</v>
      </c>
      <c r="V28" s="147"/>
      <c r="W28" s="146">
        <v>2203322</v>
      </c>
      <c r="X28" s="147"/>
      <c r="Y28" s="146">
        <f t="shared" si="0"/>
        <v>2203322</v>
      </c>
      <c r="Z28" s="147"/>
      <c r="AA28" s="146">
        <v>0</v>
      </c>
      <c r="AB28" s="147"/>
      <c r="AC28" s="146">
        <f>SUM(C28:O28,W28,AA28)</f>
        <v>2203322</v>
      </c>
    </row>
    <row r="29" spans="1:29" ht="20.25" customHeight="1" x14ac:dyDescent="0.3">
      <c r="A29" s="27" t="s">
        <v>220</v>
      </c>
      <c r="B29" s="27"/>
      <c r="C29" s="78">
        <f>SUM(C25:C28)</f>
        <v>0</v>
      </c>
      <c r="D29" s="147"/>
      <c r="E29" s="78">
        <f>SUM(E25:E28)</f>
        <v>0</v>
      </c>
      <c r="F29" s="147"/>
      <c r="G29" s="78">
        <f>SUM(G25:G28)</f>
        <v>0</v>
      </c>
      <c r="H29" s="147"/>
      <c r="I29" s="78">
        <f>SUM(I25:I28)</f>
        <v>0</v>
      </c>
      <c r="J29" s="147"/>
      <c r="K29" s="78">
        <f>SUM(K25:K28)</f>
        <v>0</v>
      </c>
      <c r="L29" s="147"/>
      <c r="M29" s="78">
        <f>SUM(M25:M28)</f>
        <v>21255097</v>
      </c>
      <c r="N29" s="189"/>
      <c r="O29" s="78">
        <f>SUM(O25:O28)</f>
        <v>0</v>
      </c>
      <c r="P29" s="19"/>
      <c r="Q29" s="78">
        <f>SUM(Q25:Q28)</f>
        <v>2234680</v>
      </c>
      <c r="R29" s="19"/>
      <c r="S29" s="78">
        <f>SUM(S25:S28)</f>
        <v>6242</v>
      </c>
      <c r="T29" s="19"/>
      <c r="U29" s="78">
        <f>SUM(U25:U28)</f>
        <v>-37600</v>
      </c>
      <c r="V29" s="19"/>
      <c r="W29" s="78">
        <f>SUM(W25:W28)</f>
        <v>2203322</v>
      </c>
      <c r="X29" s="19"/>
      <c r="Y29" s="78">
        <f>SUM(Y25:Y28)</f>
        <v>23458419</v>
      </c>
      <c r="Z29" s="19"/>
      <c r="AA29" s="78">
        <f>SUM(AA25:AA28)</f>
        <v>0</v>
      </c>
      <c r="AB29" s="19"/>
      <c r="AC29" s="78">
        <f>SUM(AC25:AC28)</f>
        <v>23458419</v>
      </c>
    </row>
    <row r="30" spans="1:29" s="28" customFormat="1" ht="20.25" customHeight="1" x14ac:dyDescent="0.3">
      <c r="A30" s="28" t="s">
        <v>221</v>
      </c>
      <c r="C30" s="131"/>
      <c r="D30" s="147"/>
      <c r="E30" s="131"/>
      <c r="F30" s="147"/>
      <c r="G30" s="131"/>
      <c r="H30" s="147"/>
      <c r="I30" s="131"/>
      <c r="J30" s="147"/>
      <c r="K30" s="131"/>
      <c r="L30" s="147"/>
      <c r="M30" s="131"/>
      <c r="N30" s="131"/>
      <c r="O30" s="131"/>
      <c r="P30" s="79"/>
      <c r="Q30" s="131"/>
      <c r="R30" s="79"/>
      <c r="S30" s="131"/>
      <c r="T30" s="79"/>
      <c r="U30" s="131"/>
      <c r="V30" s="79"/>
      <c r="W30" s="131"/>
      <c r="X30" s="79"/>
      <c r="Y30" s="131"/>
      <c r="Z30" s="79"/>
      <c r="AA30" s="131"/>
      <c r="AB30" s="79"/>
      <c r="AC30" s="131"/>
    </row>
    <row r="31" spans="1:29" s="28" customFormat="1" ht="20.25" customHeight="1" x14ac:dyDescent="0.3">
      <c r="A31" s="28" t="s">
        <v>222</v>
      </c>
      <c r="B31" s="23"/>
      <c r="C31" s="80">
        <v>0</v>
      </c>
      <c r="D31" s="147"/>
      <c r="E31" s="80">
        <v>0</v>
      </c>
      <c r="F31" s="147"/>
      <c r="G31" s="80">
        <v>0</v>
      </c>
      <c r="H31" s="147"/>
      <c r="I31" s="80">
        <v>0</v>
      </c>
      <c r="J31" s="147"/>
      <c r="K31" s="80">
        <v>0</v>
      </c>
      <c r="L31" s="147"/>
      <c r="M31" s="80">
        <v>-686370</v>
      </c>
      <c r="N31" s="79"/>
      <c r="O31" s="80">
        <v>0</v>
      </c>
      <c r="P31" s="79"/>
      <c r="Q31" s="80">
        <v>0</v>
      </c>
      <c r="R31" s="79"/>
      <c r="S31" s="80">
        <v>0</v>
      </c>
      <c r="T31" s="79"/>
      <c r="U31" s="80">
        <v>0</v>
      </c>
      <c r="V31" s="79"/>
      <c r="W31" s="146">
        <f>SUM(Q31:U31)</f>
        <v>0</v>
      </c>
      <c r="X31" s="79"/>
      <c r="Y31" s="80">
        <f t="shared" ref="Y31" si="1">SUM(C31:O31,W31)</f>
        <v>-686370</v>
      </c>
      <c r="Z31" s="79"/>
      <c r="AA31" s="80">
        <v>0</v>
      </c>
      <c r="AB31" s="79"/>
      <c r="AC31" s="146">
        <f>SUM(C31:O31,W31,AA31)</f>
        <v>-686370</v>
      </c>
    </row>
    <row r="32" spans="1:29" ht="20.25" customHeight="1" thickBot="1" x14ac:dyDescent="0.35">
      <c r="A32" s="27" t="s">
        <v>341</v>
      </c>
      <c r="C32" s="130">
        <f>SUM(C17,C23,C29,C31)</f>
        <v>8611242</v>
      </c>
      <c r="D32" s="147"/>
      <c r="E32" s="130">
        <f>SUM(E17,E23,E29,E31)</f>
        <v>56408882</v>
      </c>
      <c r="F32" s="147"/>
      <c r="G32" s="130">
        <f>SUM(G17,G23,G29,G31)</f>
        <v>3470021</v>
      </c>
      <c r="H32" s="147"/>
      <c r="I32" s="130">
        <f>SUM(I17,I23,I29,I31)</f>
        <v>490423</v>
      </c>
      <c r="J32" s="147"/>
      <c r="K32" s="130">
        <f>SUM(K17,K23,K29,K31)</f>
        <v>929166</v>
      </c>
      <c r="L32" s="147"/>
      <c r="M32" s="130">
        <f>SUM(M17,M23,M29,M31)</f>
        <v>63473603</v>
      </c>
      <c r="N32" s="189"/>
      <c r="O32" s="130">
        <f>SUM(O17,O23,O29,O31)</f>
        <v>-6244707</v>
      </c>
      <c r="P32" s="19"/>
      <c r="Q32" s="130">
        <f>SUM(Q17,Q23,Q29,Q31)</f>
        <v>7322596</v>
      </c>
      <c r="R32" s="19"/>
      <c r="S32" s="130">
        <f>SUM(S17,S23,S29,S31)</f>
        <v>-47530</v>
      </c>
      <c r="T32" s="19"/>
      <c r="U32" s="130">
        <f>SUM(U17,U23,U29,U31)</f>
        <v>450967</v>
      </c>
      <c r="V32" s="19"/>
      <c r="W32" s="130">
        <f>SUM(W17,W23,W29,W31)</f>
        <v>7726033</v>
      </c>
      <c r="X32" s="19"/>
      <c r="Y32" s="130">
        <f>SUM(Y17,Y23,Y29,Y31)</f>
        <v>134864663</v>
      </c>
      <c r="Z32" s="19"/>
      <c r="AA32" s="130">
        <f>SUM(AA17,AA23,AA29,AA31)</f>
        <v>15000000</v>
      </c>
      <c r="AB32" s="19"/>
      <c r="AC32" s="130">
        <f>SUM(AC17,AC23,AC29,AC31)</f>
        <v>149864663</v>
      </c>
    </row>
    <row r="33" ht="20.25" customHeight="1" thickTop="1" x14ac:dyDescent="0.3"/>
  </sheetData>
  <mergeCells count="2">
    <mergeCell ref="Q7:W7"/>
    <mergeCell ref="C6:AC6"/>
  </mergeCells>
  <pageMargins left="0.8" right="0.8" top="0.48" bottom="0.5" header="0.5" footer="0.5"/>
  <pageSetup paperSize="9" scale="41" firstPageNumber="12" orientation="landscape" useFirstPageNumber="1" r:id="rId1"/>
  <headerFooter>
    <oddFooter>&amp;L 
  The accompanying notes form an integral part of the interim financial statements.
&amp;C&amp;P</oddFooter>
  </headerFooter>
  <customProperties>
    <customPr name="EpmWorksheetKeyString_GUID" r:id="rId2"/>
  </customProperties>
  <ignoredErrors>
    <ignoredError sqref="Y20 AC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view="pageBreakPreview" zoomScale="80" zoomScaleNormal="85" zoomScaleSheetLayoutView="80" workbookViewId="0">
      <selection activeCell="M15" sqref="M15"/>
    </sheetView>
  </sheetViews>
  <sheetFormatPr defaultColWidth="9.453125" defaultRowHeight="20.25" customHeight="1" x14ac:dyDescent="0.3"/>
  <cols>
    <col min="1" max="1" width="50.08984375" style="30" customWidth="1"/>
    <col min="2" max="2" width="6.81640625" style="30" customWidth="1"/>
    <col min="3" max="3" width="16.36328125" style="30" customWidth="1"/>
    <col min="4" max="4" width="1" style="30" customWidth="1"/>
    <col min="5" max="5" width="15.90625" style="30" customWidth="1"/>
    <col min="6" max="6" width="1" style="30" customWidth="1"/>
    <col min="7" max="7" width="15.453125" style="30" customWidth="1"/>
    <col min="8" max="8" width="1" style="30" customWidth="1"/>
    <col min="9" max="9" width="16" style="30" customWidth="1"/>
    <col min="10" max="10" width="1" style="30" customWidth="1"/>
    <col min="11" max="11" width="16.08984375" style="30" customWidth="1"/>
    <col min="12" max="12" width="1" style="30" customWidth="1"/>
    <col min="13" max="13" width="15.90625" style="30" customWidth="1"/>
    <col min="14" max="14" width="1" style="30" customWidth="1"/>
    <col min="15" max="15" width="16.36328125" style="30" customWidth="1"/>
    <col min="16" max="16" width="1" style="30" customWidth="1"/>
    <col min="17" max="17" width="15.90625" style="30" customWidth="1"/>
    <col min="18" max="18" width="1" style="30" customWidth="1"/>
    <col min="19" max="19" width="15.90625" style="30" customWidth="1"/>
    <col min="20" max="20" width="1" style="30" customWidth="1"/>
    <col min="21" max="21" width="18.54296875" style="30" customWidth="1"/>
    <col min="22" max="22" width="1" style="30" customWidth="1"/>
    <col min="23" max="23" width="16.54296875" style="30" customWidth="1"/>
    <col min="24" max="24" width="1" style="30" customWidth="1"/>
    <col min="25" max="25" width="14.453125" style="30" customWidth="1"/>
    <col min="26" max="26" width="1" style="30" customWidth="1"/>
    <col min="27" max="27" width="16.453125" style="30" customWidth="1"/>
    <col min="28" max="28" width="1" style="30" customWidth="1"/>
    <col min="29" max="29" width="16" style="30" customWidth="1"/>
    <col min="30" max="16384" width="9.453125" style="30"/>
  </cols>
  <sheetData>
    <row r="1" spans="1:29" ht="20.25" customHeight="1" x14ac:dyDescent="0.3">
      <c r="A1" s="64" t="s">
        <v>144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20.25" customHeight="1" x14ac:dyDescent="0.3">
      <c r="A2" s="64" t="s">
        <v>145</v>
      </c>
      <c r="B2" s="64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9" ht="20.25" customHeight="1" x14ac:dyDescent="0.3">
      <c r="A3" s="67" t="s">
        <v>146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9" ht="20.25" customHeight="1" x14ac:dyDescent="0.3">
      <c r="A4" s="68"/>
      <c r="B4" s="68"/>
      <c r="AC4" s="31"/>
    </row>
    <row r="5" spans="1:29" ht="20.25" customHeight="1" x14ac:dyDescent="0.3">
      <c r="A5" s="68"/>
      <c r="B5" s="68"/>
      <c r="AC5" s="31" t="s">
        <v>3</v>
      </c>
    </row>
    <row r="6" spans="1:29" ht="20.25" customHeight="1" x14ac:dyDescent="0.3">
      <c r="A6" s="69"/>
      <c r="B6" s="69"/>
      <c r="C6" s="268" t="s">
        <v>231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</row>
    <row r="7" spans="1:29" ht="20.25" customHeight="1" x14ac:dyDescent="0.3">
      <c r="A7" s="69"/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266" t="s">
        <v>148</v>
      </c>
      <c r="R7" s="267"/>
      <c r="S7" s="267"/>
      <c r="T7" s="267"/>
      <c r="U7" s="267"/>
      <c r="V7" s="267"/>
      <c r="W7" s="267"/>
      <c r="X7" s="70"/>
      <c r="Y7" s="70"/>
      <c r="Z7" s="70"/>
      <c r="AA7" s="70"/>
      <c r="AB7" s="70"/>
      <c r="AC7" s="70"/>
    </row>
    <row r="8" spans="1:29" ht="20.25" customHeight="1" x14ac:dyDescent="0.3">
      <c r="A8" s="69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71"/>
      <c r="S8" s="71"/>
      <c r="T8" s="71"/>
      <c r="U8" s="72" t="s">
        <v>350</v>
      </c>
      <c r="V8" s="71"/>
      <c r="W8" s="71"/>
      <c r="X8" s="70"/>
      <c r="Y8" s="70"/>
      <c r="Z8" s="70"/>
      <c r="AA8" s="70"/>
      <c r="AB8" s="70"/>
      <c r="AC8" s="70"/>
    </row>
    <row r="9" spans="1:29" ht="20.25" customHeight="1" x14ac:dyDescent="0.3">
      <c r="C9" s="71"/>
      <c r="D9" s="71"/>
      <c r="E9" s="72"/>
      <c r="F9" s="71"/>
      <c r="G9" s="73"/>
      <c r="H9" s="71"/>
      <c r="I9" s="72"/>
      <c r="J9" s="71"/>
      <c r="K9" s="73"/>
      <c r="L9" s="71"/>
      <c r="M9" s="71"/>
      <c r="N9" s="71"/>
      <c r="O9" s="71"/>
      <c r="P9" s="71"/>
      <c r="Q9" s="74"/>
      <c r="R9" s="71"/>
      <c r="S9" s="71"/>
      <c r="T9" s="71"/>
      <c r="U9" s="71" t="s">
        <v>150</v>
      </c>
      <c r="V9" s="71"/>
      <c r="W9" s="72"/>
      <c r="X9" s="71"/>
      <c r="Y9" s="71"/>
      <c r="Z9" s="71"/>
      <c r="AA9" s="71"/>
      <c r="AB9" s="71"/>
      <c r="AC9" s="71"/>
    </row>
    <row r="10" spans="1:29" ht="20.25" customHeight="1" x14ac:dyDescent="0.3">
      <c r="C10" s="71"/>
      <c r="D10" s="71"/>
      <c r="E10" s="72"/>
      <c r="F10" s="71"/>
      <c r="G10" s="73"/>
      <c r="H10" s="71"/>
      <c r="I10" s="72"/>
      <c r="J10" s="71"/>
      <c r="K10" s="73"/>
      <c r="L10" s="71"/>
      <c r="M10" s="71"/>
      <c r="N10" s="71"/>
      <c r="O10" s="71"/>
      <c r="P10" s="71"/>
      <c r="Q10" s="74"/>
      <c r="R10" s="71"/>
      <c r="S10" s="71"/>
      <c r="T10" s="71"/>
      <c r="U10" s="71" t="s">
        <v>151</v>
      </c>
      <c r="V10" s="71"/>
      <c r="W10" s="72"/>
      <c r="X10" s="71"/>
      <c r="Y10" s="71"/>
      <c r="Z10" s="71"/>
      <c r="AA10" s="71"/>
      <c r="AB10" s="71"/>
      <c r="AC10" s="71"/>
    </row>
    <row r="11" spans="1:29" ht="20.25" customHeight="1" x14ac:dyDescent="0.3">
      <c r="C11" s="71"/>
      <c r="D11" s="71"/>
      <c r="E11" s="72"/>
      <c r="F11" s="71"/>
      <c r="G11" s="73"/>
      <c r="H11" s="71"/>
      <c r="I11" s="72"/>
      <c r="J11" s="71"/>
      <c r="K11" s="73"/>
      <c r="L11" s="71"/>
      <c r="M11" s="71"/>
      <c r="N11" s="71"/>
      <c r="O11" s="71"/>
      <c r="P11" s="71"/>
      <c r="Q11" s="74"/>
      <c r="R11" s="71"/>
      <c r="S11" s="72"/>
      <c r="T11" s="71"/>
      <c r="U11" s="72" t="s">
        <v>153</v>
      </c>
      <c r="V11" s="71"/>
      <c r="W11" s="72" t="s">
        <v>155</v>
      </c>
      <c r="X11" s="71"/>
      <c r="Y11" s="71"/>
      <c r="Z11" s="71"/>
      <c r="AA11" s="71"/>
      <c r="AB11" s="71"/>
      <c r="AC11" s="71"/>
    </row>
    <row r="12" spans="1:29" ht="20.25" customHeight="1" x14ac:dyDescent="0.3">
      <c r="C12" s="72" t="s">
        <v>157</v>
      </c>
      <c r="D12" s="71"/>
      <c r="E12" s="72" t="s">
        <v>158</v>
      </c>
      <c r="F12" s="71"/>
      <c r="G12" s="72"/>
      <c r="H12" s="71"/>
      <c r="I12" s="72" t="s">
        <v>160</v>
      </c>
      <c r="J12" s="71"/>
      <c r="K12" s="71"/>
      <c r="L12" s="71"/>
      <c r="M12" s="71" t="s">
        <v>161</v>
      </c>
      <c r="N12" s="71"/>
      <c r="O12" s="71"/>
      <c r="P12" s="71"/>
      <c r="Q12" s="72" t="s">
        <v>224</v>
      </c>
      <c r="R12" s="71"/>
      <c r="S12" s="72" t="s">
        <v>224</v>
      </c>
      <c r="T12" s="71"/>
      <c r="U12" s="72" t="s">
        <v>163</v>
      </c>
      <c r="V12" s="71"/>
      <c r="W12" s="71" t="s">
        <v>165</v>
      </c>
      <c r="X12" s="71"/>
      <c r="Y12" s="71"/>
      <c r="Z12" s="71"/>
      <c r="AA12" s="71" t="s">
        <v>166</v>
      </c>
      <c r="AB12" s="71"/>
      <c r="AC12" s="72" t="s">
        <v>169</v>
      </c>
    </row>
    <row r="13" spans="1:29" ht="20.25" customHeight="1" x14ac:dyDescent="0.3">
      <c r="C13" s="72" t="s">
        <v>170</v>
      </c>
      <c r="D13" s="71"/>
      <c r="E13" s="72" t="s">
        <v>171</v>
      </c>
      <c r="F13" s="71"/>
      <c r="G13" s="72" t="s">
        <v>172</v>
      </c>
      <c r="H13" s="71"/>
      <c r="I13" s="72" t="s">
        <v>174</v>
      </c>
      <c r="J13" s="71"/>
      <c r="K13" s="71" t="s">
        <v>175</v>
      </c>
      <c r="L13" s="71"/>
      <c r="M13" s="71" t="s">
        <v>176</v>
      </c>
      <c r="N13" s="71"/>
      <c r="O13" s="71" t="s">
        <v>177</v>
      </c>
      <c r="P13" s="71"/>
      <c r="Q13" s="72" t="s">
        <v>178</v>
      </c>
      <c r="R13" s="71"/>
      <c r="S13" s="72" t="s">
        <v>179</v>
      </c>
      <c r="T13" s="71"/>
      <c r="U13" s="72" t="s">
        <v>180</v>
      </c>
      <c r="V13" s="71"/>
      <c r="W13" s="71" t="s">
        <v>234</v>
      </c>
      <c r="X13" s="71"/>
      <c r="Y13" s="71"/>
      <c r="Z13" s="71"/>
      <c r="AA13" s="71" t="s">
        <v>183</v>
      </c>
      <c r="AB13" s="71"/>
      <c r="AC13" s="72" t="s">
        <v>186</v>
      </c>
    </row>
    <row r="14" spans="1:29" ht="20.25" customHeight="1" x14ac:dyDescent="0.3">
      <c r="A14" s="73"/>
      <c r="B14" s="23" t="s">
        <v>9</v>
      </c>
      <c r="C14" s="75" t="s">
        <v>187</v>
      </c>
      <c r="D14" s="71"/>
      <c r="E14" s="75" t="s">
        <v>188</v>
      </c>
      <c r="F14" s="71"/>
      <c r="G14" s="76" t="s">
        <v>189</v>
      </c>
      <c r="H14" s="71"/>
      <c r="I14" s="76" t="s">
        <v>191</v>
      </c>
      <c r="J14" s="71"/>
      <c r="K14" s="75" t="s">
        <v>192</v>
      </c>
      <c r="L14" s="71"/>
      <c r="M14" s="75" t="s">
        <v>193</v>
      </c>
      <c r="N14" s="71"/>
      <c r="O14" s="75" t="s">
        <v>188</v>
      </c>
      <c r="P14" s="71"/>
      <c r="Q14" s="76" t="s">
        <v>194</v>
      </c>
      <c r="R14" s="71"/>
      <c r="S14" s="75" t="s">
        <v>195</v>
      </c>
      <c r="T14" s="71"/>
      <c r="U14" s="76" t="s">
        <v>196</v>
      </c>
      <c r="V14" s="71"/>
      <c r="W14" s="76" t="s">
        <v>235</v>
      </c>
      <c r="X14" s="71"/>
      <c r="Y14" s="206" t="s">
        <v>86</v>
      </c>
      <c r="Z14" s="71"/>
      <c r="AA14" s="75" t="s">
        <v>199</v>
      </c>
      <c r="AB14" s="71"/>
      <c r="AC14" s="75" t="s">
        <v>198</v>
      </c>
    </row>
    <row r="15" spans="1:29" ht="20.25" customHeight="1" x14ac:dyDescent="0.3">
      <c r="A15" s="27"/>
      <c r="B15" s="27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ht="20.25" customHeight="1" x14ac:dyDescent="0.3">
      <c r="A16" s="27" t="s">
        <v>342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</row>
    <row r="17" spans="1:29" ht="20.25" customHeight="1" x14ac:dyDescent="0.3">
      <c r="A17" s="27" t="s">
        <v>229</v>
      </c>
      <c r="B17" s="27"/>
      <c r="C17" s="188">
        <v>8611242</v>
      </c>
      <c r="D17" s="188"/>
      <c r="E17" s="188">
        <v>56408882</v>
      </c>
      <c r="F17" s="189"/>
      <c r="G17" s="188">
        <v>3470021</v>
      </c>
      <c r="H17" s="189"/>
      <c r="I17" s="188">
        <v>490423</v>
      </c>
      <c r="J17" s="189"/>
      <c r="K17" s="188">
        <v>929166</v>
      </c>
      <c r="L17" s="189"/>
      <c r="M17" s="188">
        <v>57226370</v>
      </c>
      <c r="N17" s="189"/>
      <c r="O17" s="188">
        <v>-7062578</v>
      </c>
      <c r="P17" s="189"/>
      <c r="Q17" s="188">
        <v>9684937</v>
      </c>
      <c r="R17" s="189"/>
      <c r="S17" s="188">
        <v>4790</v>
      </c>
      <c r="T17" s="189"/>
      <c r="U17" s="188">
        <v>450967</v>
      </c>
      <c r="V17" s="189"/>
      <c r="W17" s="188">
        <f>SUM(Q17:U17)</f>
        <v>10140694</v>
      </c>
      <c r="X17" s="189"/>
      <c r="Y17" s="188">
        <f>SUM(C17:O17,W17)</f>
        <v>130214220</v>
      </c>
      <c r="Z17" s="189"/>
      <c r="AA17" s="188">
        <v>15000000</v>
      </c>
      <c r="AB17" s="189"/>
      <c r="AC17" s="188">
        <f>SUM(Y17,AA17)</f>
        <v>145214220</v>
      </c>
    </row>
    <row r="18" spans="1:29" ht="20.25" customHeight="1" x14ac:dyDescent="0.3">
      <c r="A18" s="27" t="s">
        <v>203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</row>
    <row r="19" spans="1:29" ht="20.25" customHeight="1" x14ac:dyDescent="0.3">
      <c r="A19" s="98" t="s">
        <v>204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</row>
    <row r="20" spans="1:29" ht="20.25" customHeight="1" x14ac:dyDescent="0.3">
      <c r="A20" s="28" t="s">
        <v>205</v>
      </c>
      <c r="B20" s="23">
        <v>10</v>
      </c>
      <c r="C20" s="147">
        <v>0</v>
      </c>
      <c r="D20" s="147"/>
      <c r="E20" s="147">
        <v>0</v>
      </c>
      <c r="F20" s="147"/>
      <c r="G20" s="147">
        <v>0</v>
      </c>
      <c r="H20" s="147"/>
      <c r="I20" s="147">
        <v>0</v>
      </c>
      <c r="J20" s="147"/>
      <c r="K20" s="147">
        <v>0</v>
      </c>
      <c r="L20" s="147"/>
      <c r="M20" s="147">
        <v>-2926799</v>
      </c>
      <c r="N20" s="147"/>
      <c r="O20" s="190">
        <v>0</v>
      </c>
      <c r="P20" s="147"/>
      <c r="Q20" s="147">
        <v>0</v>
      </c>
      <c r="R20" s="147"/>
      <c r="S20" s="147">
        <v>0</v>
      </c>
      <c r="T20" s="147"/>
      <c r="U20" s="147">
        <v>0</v>
      </c>
      <c r="V20" s="147"/>
      <c r="W20" s="188">
        <f>SUM(Q20:U20)</f>
        <v>0</v>
      </c>
      <c r="X20" s="147"/>
      <c r="Y20" s="147">
        <f>SUM(C20:O20,W20)</f>
        <v>-2926799</v>
      </c>
      <c r="Z20" s="147"/>
      <c r="AA20" s="147">
        <v>0</v>
      </c>
      <c r="AB20" s="147"/>
      <c r="AC20" s="147">
        <f t="shared" ref="AC20:AC21" si="0">SUM(Y20,AA20)</f>
        <v>-2926799</v>
      </c>
    </row>
    <row r="21" spans="1:29" ht="20.25" customHeight="1" x14ac:dyDescent="0.3">
      <c r="A21" s="28" t="s">
        <v>230</v>
      </c>
      <c r="B21" s="23">
        <v>7</v>
      </c>
      <c r="C21" s="147">
        <v>0</v>
      </c>
      <c r="D21" s="147"/>
      <c r="E21" s="147">
        <v>0</v>
      </c>
      <c r="F21" s="147"/>
      <c r="G21" s="147">
        <v>0</v>
      </c>
      <c r="H21" s="147"/>
      <c r="I21" s="147">
        <v>0</v>
      </c>
      <c r="J21" s="147"/>
      <c r="K21" s="147">
        <v>0</v>
      </c>
      <c r="L21" s="147"/>
      <c r="M21" s="147">
        <v>0</v>
      </c>
      <c r="N21" s="186"/>
      <c r="O21" s="146">
        <v>-2692197</v>
      </c>
      <c r="P21" s="147"/>
      <c r="Q21" s="147">
        <v>0</v>
      </c>
      <c r="R21" s="147"/>
      <c r="S21" s="147">
        <v>0</v>
      </c>
      <c r="T21" s="147"/>
      <c r="U21" s="147">
        <v>0</v>
      </c>
      <c r="V21" s="147"/>
      <c r="W21" s="255">
        <f>SUM(Q21:U21)</f>
        <v>0</v>
      </c>
      <c r="X21" s="147"/>
      <c r="Y21" s="147">
        <f>SUM(C21:O21,W21)</f>
        <v>-2692197</v>
      </c>
      <c r="Z21" s="147"/>
      <c r="AA21" s="147">
        <v>0</v>
      </c>
      <c r="AB21" s="147"/>
      <c r="AC21" s="147">
        <f t="shared" si="0"/>
        <v>-2692197</v>
      </c>
    </row>
    <row r="22" spans="1:29" ht="20.25" customHeight="1" x14ac:dyDescent="0.3">
      <c r="A22" s="98" t="s">
        <v>237</v>
      </c>
      <c r="C22" s="122">
        <f>SUM(C21:C21)</f>
        <v>0</v>
      </c>
      <c r="D22" s="19"/>
      <c r="E22" s="122">
        <f>SUM(E21:E21)</f>
        <v>0</v>
      </c>
      <c r="F22" s="19"/>
      <c r="G22" s="122">
        <f>SUM(G21:G21)</f>
        <v>0</v>
      </c>
      <c r="H22" s="19"/>
      <c r="I22" s="122">
        <f>SUM(I21:I21)</f>
        <v>0</v>
      </c>
      <c r="J22" s="19"/>
      <c r="K22" s="122">
        <f>SUM(K21:K21)</f>
        <v>0</v>
      </c>
      <c r="L22" s="19"/>
      <c r="M22" s="122">
        <f>SUM(M20:M21)</f>
        <v>-2926799</v>
      </c>
      <c r="N22" s="189"/>
      <c r="O22" s="122">
        <f>SUM(O21:O21)</f>
        <v>-2692197</v>
      </c>
      <c r="P22" s="19"/>
      <c r="Q22" s="122">
        <f>SUM(Q21:Q21)</f>
        <v>0</v>
      </c>
      <c r="R22" s="19"/>
      <c r="S22" s="122">
        <f>SUM(S21:S21)</f>
        <v>0</v>
      </c>
      <c r="T22" s="19"/>
      <c r="U22" s="122">
        <f>SUM(U21:U21)</f>
        <v>0</v>
      </c>
      <c r="V22" s="19"/>
      <c r="W22" s="122">
        <f>SUM(W21:W21)</f>
        <v>0</v>
      </c>
      <c r="X22" s="19"/>
      <c r="Y22" s="122">
        <f>SUM(C22:O22,W22)</f>
        <v>-5618996</v>
      </c>
      <c r="Z22" s="19"/>
      <c r="AA22" s="122">
        <f>SUM(AA21:AA21)</f>
        <v>0</v>
      </c>
      <c r="AB22" s="19"/>
      <c r="AC22" s="122">
        <f>SUM(AC20:AC21)</f>
        <v>-5618996</v>
      </c>
    </row>
    <row r="23" spans="1:29" ht="20.25" customHeight="1" x14ac:dyDescent="0.3">
      <c r="A23" s="27" t="s">
        <v>213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20.25" customHeight="1" x14ac:dyDescent="0.3">
      <c r="A24" s="27" t="s">
        <v>238</v>
      </c>
      <c r="C24" s="78">
        <f>SUM(C22)</f>
        <v>0</v>
      </c>
      <c r="D24" s="19"/>
      <c r="E24" s="78">
        <f>SUM(E22)</f>
        <v>0</v>
      </c>
      <c r="F24" s="19"/>
      <c r="G24" s="78">
        <f>SUM(G22)</f>
        <v>0</v>
      </c>
      <c r="H24" s="19"/>
      <c r="I24" s="78">
        <f>SUM(I22)</f>
        <v>0</v>
      </c>
      <c r="J24" s="19"/>
      <c r="K24" s="78">
        <f>SUM(K22)</f>
        <v>0</v>
      </c>
      <c r="L24" s="19"/>
      <c r="M24" s="78">
        <f>SUM(M22)</f>
        <v>-2926799</v>
      </c>
      <c r="N24" s="189"/>
      <c r="O24" s="78">
        <f>SUM(O22)</f>
        <v>-2692197</v>
      </c>
      <c r="P24" s="19"/>
      <c r="Q24" s="78">
        <f>SUM(Q22)</f>
        <v>0</v>
      </c>
      <c r="R24" s="19"/>
      <c r="S24" s="78">
        <f>SUM(S22)</f>
        <v>0</v>
      </c>
      <c r="T24" s="19"/>
      <c r="U24" s="78">
        <f>SUM(U22)</f>
        <v>0</v>
      </c>
      <c r="V24" s="19"/>
      <c r="W24" s="78">
        <f>SUM(W22)</f>
        <v>0</v>
      </c>
      <c r="X24" s="19"/>
      <c r="Y24" s="78">
        <f>SUM(Y22)</f>
        <v>-5618996</v>
      </c>
      <c r="Z24" s="19"/>
      <c r="AA24" s="78">
        <f>SUM(AA22)</f>
        <v>0</v>
      </c>
      <c r="AB24" s="19"/>
      <c r="AC24" s="78">
        <f>SUM(AC22)</f>
        <v>-5618996</v>
      </c>
    </row>
    <row r="25" spans="1:29" ht="20.25" customHeight="1" x14ac:dyDescent="0.3">
      <c r="A25" s="27" t="s">
        <v>215</v>
      </c>
      <c r="B25" s="2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20.25" customHeight="1" x14ac:dyDescent="0.3">
      <c r="A26" s="28" t="s">
        <v>216</v>
      </c>
      <c r="B26" s="27"/>
      <c r="C26" s="147">
        <v>0</v>
      </c>
      <c r="D26" s="147"/>
      <c r="E26" s="147">
        <v>0</v>
      </c>
      <c r="F26" s="147"/>
      <c r="G26" s="147">
        <v>0</v>
      </c>
      <c r="H26" s="147"/>
      <c r="I26" s="147">
        <v>0</v>
      </c>
      <c r="J26" s="147"/>
      <c r="K26" s="147">
        <v>0</v>
      </c>
      <c r="L26" s="147"/>
      <c r="M26" s="190">
        <v>2650693</v>
      </c>
      <c r="N26" s="186"/>
      <c r="O26" s="147">
        <v>0</v>
      </c>
      <c r="P26" s="147"/>
      <c r="Q26" s="147">
        <v>0</v>
      </c>
      <c r="R26" s="147"/>
      <c r="S26" s="190">
        <v>0</v>
      </c>
      <c r="T26" s="147"/>
      <c r="U26" s="190">
        <v>0</v>
      </c>
      <c r="V26" s="147"/>
      <c r="W26" s="255">
        <f>SUM(Q26:U26)</f>
        <v>0</v>
      </c>
      <c r="X26" s="147"/>
      <c r="Y26" s="147">
        <f>SUM(C26:O26,W26)</f>
        <v>2650693</v>
      </c>
      <c r="Z26" s="147"/>
      <c r="AA26" s="147">
        <v>0</v>
      </c>
      <c r="AB26" s="147"/>
      <c r="AC26" s="147">
        <f t="shared" ref="AC26:AC29" si="1">SUM(Y26,AA26)</f>
        <v>2650693</v>
      </c>
    </row>
    <row r="27" spans="1:29" ht="20.25" customHeight="1" x14ac:dyDescent="0.3">
      <c r="A27" s="28" t="s">
        <v>217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</row>
    <row r="28" spans="1:29" ht="20.25" customHeight="1" x14ac:dyDescent="0.3">
      <c r="A28" s="28" t="s">
        <v>345</v>
      </c>
      <c r="C28" s="190">
        <v>0</v>
      </c>
      <c r="D28" s="190"/>
      <c r="E28" s="190">
        <v>0</v>
      </c>
      <c r="F28" s="190"/>
      <c r="G28" s="190">
        <v>0</v>
      </c>
      <c r="H28" s="190"/>
      <c r="I28" s="190">
        <v>0</v>
      </c>
      <c r="J28" s="190"/>
      <c r="K28" s="190">
        <v>0</v>
      </c>
      <c r="L28" s="190"/>
      <c r="M28" s="190">
        <v>79008</v>
      </c>
      <c r="N28" s="190"/>
      <c r="O28" s="190">
        <v>0</v>
      </c>
      <c r="P28" s="190"/>
      <c r="Q28" s="190">
        <v>0</v>
      </c>
      <c r="R28" s="190"/>
      <c r="S28" s="190">
        <v>0</v>
      </c>
      <c r="T28" s="190"/>
      <c r="U28" s="190">
        <v>0</v>
      </c>
      <c r="V28" s="190"/>
      <c r="W28" s="255">
        <f>SUM(Q28:U28)</f>
        <v>0</v>
      </c>
      <c r="X28" s="190"/>
      <c r="Y28" s="190">
        <f t="shared" ref="Y28" si="2">SUM(C28:O28,W28)</f>
        <v>79008</v>
      </c>
      <c r="Z28" s="190"/>
      <c r="AA28" s="190">
        <v>0</v>
      </c>
      <c r="AB28" s="190"/>
      <c r="AC28" s="190">
        <f t="shared" ref="AC28" si="3">SUM(Y28,AA28)</f>
        <v>79008</v>
      </c>
    </row>
    <row r="29" spans="1:29" ht="20.25" customHeight="1" x14ac:dyDescent="0.3">
      <c r="A29" s="28" t="s">
        <v>219</v>
      </c>
      <c r="C29" s="146">
        <v>0</v>
      </c>
      <c r="D29" s="147"/>
      <c r="E29" s="146">
        <v>0</v>
      </c>
      <c r="F29" s="147"/>
      <c r="G29" s="146">
        <v>0</v>
      </c>
      <c r="H29" s="147"/>
      <c r="I29" s="146">
        <v>0</v>
      </c>
      <c r="J29" s="147"/>
      <c r="K29" s="146">
        <v>0</v>
      </c>
      <c r="L29" s="147"/>
      <c r="M29" s="146">
        <v>0</v>
      </c>
      <c r="N29" s="190"/>
      <c r="O29" s="146">
        <v>0</v>
      </c>
      <c r="P29" s="147"/>
      <c r="Q29" s="146">
        <v>0</v>
      </c>
      <c r="R29" s="147"/>
      <c r="S29" s="146">
        <v>54061</v>
      </c>
      <c r="T29" s="147"/>
      <c r="U29" s="146">
        <v>-7200</v>
      </c>
      <c r="V29" s="147"/>
      <c r="W29" s="254">
        <f>SUM(Q29:U29)</f>
        <v>46861</v>
      </c>
      <c r="X29" s="147"/>
      <c r="Y29" s="146">
        <f t="shared" ref="Y29" si="4">SUM(C29:O29,W29)</f>
        <v>46861</v>
      </c>
      <c r="Z29" s="147"/>
      <c r="AA29" s="146">
        <v>0</v>
      </c>
      <c r="AB29" s="147"/>
      <c r="AC29" s="146">
        <f t="shared" si="1"/>
        <v>46861</v>
      </c>
    </row>
    <row r="30" spans="1:29" ht="20.25" customHeight="1" x14ac:dyDescent="0.3">
      <c r="A30" s="27" t="s">
        <v>220</v>
      </c>
      <c r="B30" s="27"/>
      <c r="C30" s="78">
        <f>SUM(C26:C29)</f>
        <v>0</v>
      </c>
      <c r="D30" s="19"/>
      <c r="E30" s="78">
        <f>SUM(E26:E29)</f>
        <v>0</v>
      </c>
      <c r="F30" s="19"/>
      <c r="G30" s="78">
        <f>SUM(G26:G29)</f>
        <v>0</v>
      </c>
      <c r="H30" s="19"/>
      <c r="I30" s="78">
        <f>SUM(I26:I29)</f>
        <v>0</v>
      </c>
      <c r="J30" s="19"/>
      <c r="K30" s="78">
        <f>SUM(K26:K29)</f>
        <v>0</v>
      </c>
      <c r="L30" s="19"/>
      <c r="M30" s="78">
        <f>SUM(M26:M29)</f>
        <v>2729701</v>
      </c>
      <c r="N30" s="189"/>
      <c r="O30" s="78">
        <f>SUM(O26:O29)</f>
        <v>0</v>
      </c>
      <c r="P30" s="19"/>
      <c r="Q30" s="78">
        <f>SUM(Q26:Q29)</f>
        <v>0</v>
      </c>
      <c r="R30" s="19"/>
      <c r="S30" s="78">
        <f>SUM(S26:S29)</f>
        <v>54061</v>
      </c>
      <c r="T30" s="19"/>
      <c r="U30" s="78">
        <f>SUM(U26:U29)</f>
        <v>-7200</v>
      </c>
      <c r="V30" s="19"/>
      <c r="W30" s="78">
        <f>SUM(W26:W29)</f>
        <v>46861</v>
      </c>
      <c r="X30" s="19"/>
      <c r="Y30" s="78">
        <f>SUM(Y26:Y29)</f>
        <v>2776562</v>
      </c>
      <c r="Z30" s="19"/>
      <c r="AA30" s="78">
        <f>SUM(AA26:AA29)</f>
        <v>0</v>
      </c>
      <c r="AB30" s="19"/>
      <c r="AC30" s="78">
        <f>SUM(AC26:AC29)</f>
        <v>2776562</v>
      </c>
    </row>
    <row r="31" spans="1:29" ht="20.25" customHeight="1" x14ac:dyDescent="0.3">
      <c r="A31" s="28" t="s">
        <v>221</v>
      </c>
      <c r="B31" s="28"/>
      <c r="C31" s="131"/>
      <c r="D31" s="79"/>
      <c r="E31" s="131"/>
      <c r="F31" s="79"/>
      <c r="G31" s="131"/>
      <c r="H31" s="79"/>
      <c r="I31" s="131"/>
      <c r="J31" s="79"/>
      <c r="K31" s="131"/>
      <c r="L31" s="79"/>
      <c r="M31" s="131"/>
      <c r="N31" s="131"/>
      <c r="O31" s="131"/>
      <c r="P31" s="79"/>
      <c r="Q31" s="131"/>
      <c r="R31" s="79"/>
      <c r="S31" s="131"/>
      <c r="T31" s="79"/>
      <c r="U31" s="131"/>
      <c r="V31" s="79"/>
      <c r="W31" s="131"/>
      <c r="X31" s="79"/>
      <c r="Y31" s="131"/>
      <c r="Z31" s="79"/>
      <c r="AA31" s="131"/>
      <c r="AB31" s="79"/>
      <c r="AC31" s="131"/>
    </row>
    <row r="32" spans="1:29" ht="20.25" customHeight="1" x14ac:dyDescent="0.3">
      <c r="A32" s="28" t="s">
        <v>222</v>
      </c>
      <c r="B32" s="23"/>
      <c r="C32" s="190">
        <v>0</v>
      </c>
      <c r="D32" s="147"/>
      <c r="E32" s="190">
        <v>0</v>
      </c>
      <c r="F32" s="147"/>
      <c r="G32" s="190">
        <v>0</v>
      </c>
      <c r="H32" s="147"/>
      <c r="I32" s="190">
        <v>0</v>
      </c>
      <c r="J32" s="147"/>
      <c r="K32" s="190">
        <v>0</v>
      </c>
      <c r="L32" s="147"/>
      <c r="M32" s="190">
        <v>-542601</v>
      </c>
      <c r="N32" s="190"/>
      <c r="O32" s="190">
        <v>0</v>
      </c>
      <c r="P32" s="147"/>
      <c r="Q32" s="190">
        <v>0</v>
      </c>
      <c r="R32" s="147"/>
      <c r="S32" s="190">
        <v>0</v>
      </c>
      <c r="T32" s="147"/>
      <c r="U32" s="190">
        <v>0</v>
      </c>
      <c r="V32" s="147"/>
      <c r="W32" s="255">
        <f>SUM(Q32:U32)</f>
        <v>0</v>
      </c>
      <c r="X32" s="147"/>
      <c r="Y32" s="190">
        <f t="shared" ref="Y32:Y33" si="5">SUM(C32:O32,W32)</f>
        <v>-542601</v>
      </c>
      <c r="Z32" s="147"/>
      <c r="AA32" s="190">
        <v>0</v>
      </c>
      <c r="AB32" s="147"/>
      <c r="AC32" s="190">
        <f t="shared" ref="AC32:AC33" si="6">SUM(Y32,AA32)</f>
        <v>-542601</v>
      </c>
    </row>
    <row r="33" spans="1:29" ht="20.25" customHeight="1" x14ac:dyDescent="0.3">
      <c r="A33" s="28" t="s">
        <v>223</v>
      </c>
      <c r="B33" s="23"/>
      <c r="C33" s="146">
        <v>0</v>
      </c>
      <c r="D33" s="147"/>
      <c r="E33" s="146">
        <v>0</v>
      </c>
      <c r="F33" s="147"/>
      <c r="G33" s="146">
        <v>0</v>
      </c>
      <c r="H33" s="147"/>
      <c r="I33" s="146">
        <v>0</v>
      </c>
      <c r="J33" s="147"/>
      <c r="K33" s="146">
        <v>0</v>
      </c>
      <c r="L33" s="147"/>
      <c r="M33" s="146">
        <v>49618</v>
      </c>
      <c r="N33" s="147"/>
      <c r="O33" s="146">
        <v>0</v>
      </c>
      <c r="P33" s="147"/>
      <c r="Q33" s="146">
        <v>-49618</v>
      </c>
      <c r="R33" s="147"/>
      <c r="S33" s="146">
        <v>0</v>
      </c>
      <c r="T33" s="147"/>
      <c r="U33" s="146">
        <v>0</v>
      </c>
      <c r="V33" s="147"/>
      <c r="W33" s="254">
        <f>SUM(Q33:U33)</f>
        <v>-49618</v>
      </c>
      <c r="X33" s="147"/>
      <c r="Y33" s="146">
        <f t="shared" si="5"/>
        <v>0</v>
      </c>
      <c r="Z33" s="147"/>
      <c r="AA33" s="146">
        <v>0</v>
      </c>
      <c r="AB33" s="147"/>
      <c r="AC33" s="146">
        <f t="shared" si="6"/>
        <v>0</v>
      </c>
    </row>
    <row r="34" spans="1:29" ht="20.25" customHeight="1" thickBot="1" x14ac:dyDescent="0.35">
      <c r="A34" s="27" t="s">
        <v>343</v>
      </c>
      <c r="C34" s="130">
        <f>SUM(C17,C24,C30,C32:C33)</f>
        <v>8611242</v>
      </c>
      <c r="D34" s="19"/>
      <c r="E34" s="130">
        <f>SUM(E17,E24,E30,E32:E33)</f>
        <v>56408882</v>
      </c>
      <c r="F34" s="19"/>
      <c r="G34" s="130">
        <f>SUM(G17,G24,G30,G32:G33)</f>
        <v>3470021</v>
      </c>
      <c r="H34" s="19"/>
      <c r="I34" s="130">
        <f>SUM(I17,I24,I30,I32:I33)</f>
        <v>490423</v>
      </c>
      <c r="J34" s="19"/>
      <c r="K34" s="130">
        <f>SUM(K17,K24,K30,K32:K33)</f>
        <v>929166</v>
      </c>
      <c r="L34" s="19"/>
      <c r="M34" s="130">
        <f>SUM(M17,M24,M30,M32:M33)</f>
        <v>56536289</v>
      </c>
      <c r="N34" s="189"/>
      <c r="O34" s="130">
        <f>SUM(O17,O24,O30,O32:O33)</f>
        <v>-9754775</v>
      </c>
      <c r="P34" s="19"/>
      <c r="Q34" s="130">
        <f>SUM(Q17,Q24,Q30,Q32:Q33)</f>
        <v>9635319</v>
      </c>
      <c r="R34" s="19"/>
      <c r="S34" s="130">
        <f>SUM(S17,S24,S30,S32:S33)</f>
        <v>58851</v>
      </c>
      <c r="T34" s="19"/>
      <c r="U34" s="130">
        <f>SUM(U17,U24,U30,U32:U33)</f>
        <v>443767</v>
      </c>
      <c r="V34" s="19"/>
      <c r="W34" s="130">
        <f>SUM(W17,W24,W30,W32:W33)</f>
        <v>10137937</v>
      </c>
      <c r="X34" s="19"/>
      <c r="Y34" s="130">
        <f>SUM(Y17,Y24,Y30,Y32:Y33)</f>
        <v>126829185</v>
      </c>
      <c r="Z34" s="19"/>
      <c r="AA34" s="130">
        <f>SUM(AA17,AA24,AA30,AA32:AA33)</f>
        <v>15000000</v>
      </c>
      <c r="AB34" s="19"/>
      <c r="AC34" s="130">
        <f>SUM(AC17,AC24,AC30,AC32:AC33)</f>
        <v>141829185</v>
      </c>
    </row>
    <row r="35" spans="1:29" ht="20.25" customHeight="1" thickTop="1" x14ac:dyDescent="0.3"/>
  </sheetData>
  <mergeCells count="2">
    <mergeCell ref="C6:AC6"/>
    <mergeCell ref="Q7:W7"/>
  </mergeCells>
  <pageMargins left="0.8" right="0.8" top="0.48" bottom="0.5" header="0.5" footer="0.5"/>
  <pageSetup paperSize="9" scale="44" firstPageNumber="13" orientation="landscape" useFirstPageNumber="1" r:id="rId1"/>
  <headerFooter>
    <oddFooter>&amp;L 
  The accompanying notes form an integral part of the interim financial statements.
&amp;C&amp;P</oddFooter>
  </headerFooter>
  <customProperties>
    <customPr name="EpmWorksheetKeyString_GUID" r:id="rId2"/>
  </customProperties>
  <ignoredErrors>
    <ignoredError sqref="Y20:Y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view="pageBreakPreview" topLeftCell="A116" zoomScale="130" zoomScaleNormal="85" zoomScaleSheetLayoutView="130" zoomScalePageLayoutView="70" workbookViewId="0">
      <selection activeCell="C125" sqref="C125"/>
    </sheetView>
  </sheetViews>
  <sheetFormatPr defaultColWidth="9.453125" defaultRowHeight="14" x14ac:dyDescent="0.3"/>
  <cols>
    <col min="1" max="1" width="2" style="15" customWidth="1"/>
    <col min="2" max="2" width="43.1796875" style="15" customWidth="1"/>
    <col min="3" max="3" width="7.453125" style="23" customWidth="1"/>
    <col min="4" max="4" width="1" style="30" customWidth="1"/>
    <col min="5" max="5" width="13.453125" style="217" customWidth="1"/>
    <col min="6" max="6" width="1" style="30" customWidth="1"/>
    <col min="7" max="7" width="13.453125" style="217" customWidth="1"/>
    <col min="8" max="8" width="1" style="30" customWidth="1"/>
    <col min="9" max="9" width="13.453125" style="217" customWidth="1"/>
    <col min="10" max="10" width="1" style="30" customWidth="1"/>
    <col min="11" max="11" width="13.453125" style="217" customWidth="1"/>
    <col min="12" max="16384" width="9.453125" style="30"/>
  </cols>
  <sheetData>
    <row r="1" spans="1:11" s="27" customFormat="1" ht="21.75" customHeight="1" x14ac:dyDescent="0.3">
      <c r="A1" s="21" t="s">
        <v>0</v>
      </c>
      <c r="B1" s="22"/>
      <c r="C1" s="23"/>
      <c r="D1" s="24"/>
      <c r="E1" s="25"/>
      <c r="F1" s="26"/>
      <c r="G1" s="25"/>
      <c r="H1" s="26"/>
      <c r="I1" s="25"/>
      <c r="J1" s="26"/>
      <c r="K1" s="25"/>
    </row>
    <row r="2" spans="1:11" s="28" customFormat="1" ht="21.75" customHeight="1" x14ac:dyDescent="0.3">
      <c r="A2" s="21" t="s">
        <v>1</v>
      </c>
      <c r="B2" s="21"/>
      <c r="C2" s="23"/>
      <c r="E2" s="217"/>
      <c r="G2" s="217"/>
      <c r="I2" s="217"/>
      <c r="K2" s="217"/>
    </row>
    <row r="3" spans="1:11" s="28" customFormat="1" ht="21.75" customHeight="1" x14ac:dyDescent="0.3">
      <c r="A3" s="29" t="s">
        <v>239</v>
      </c>
      <c r="B3" s="29"/>
      <c r="C3" s="23"/>
      <c r="D3" s="30"/>
      <c r="E3" s="217"/>
      <c r="F3" s="30"/>
      <c r="G3" s="217"/>
      <c r="H3" s="30"/>
      <c r="I3" s="217"/>
      <c r="J3" s="30"/>
      <c r="K3" s="217"/>
    </row>
    <row r="4" spans="1:11" s="28" customFormat="1" ht="18" customHeight="1" x14ac:dyDescent="0.3">
      <c r="A4" s="22"/>
      <c r="B4" s="22"/>
      <c r="C4" s="23"/>
      <c r="D4" s="30"/>
      <c r="E4" s="217"/>
      <c r="F4" s="30"/>
      <c r="G4" s="217"/>
      <c r="H4" s="30"/>
      <c r="I4" s="115"/>
      <c r="J4" s="1"/>
      <c r="K4" s="31" t="s">
        <v>3</v>
      </c>
    </row>
    <row r="5" spans="1:11" s="28" customFormat="1" ht="21.65" customHeight="1" x14ac:dyDescent="0.3">
      <c r="A5" s="22"/>
      <c r="B5" s="22"/>
      <c r="C5" s="23"/>
      <c r="D5" s="30"/>
      <c r="E5" s="272" t="s">
        <v>4</v>
      </c>
      <c r="F5" s="272"/>
      <c r="G5" s="272"/>
      <c r="H5" s="204"/>
      <c r="I5" s="272" t="s">
        <v>5</v>
      </c>
      <c r="J5" s="272"/>
      <c r="K5" s="272"/>
    </row>
    <row r="6" spans="1:11" s="28" customFormat="1" ht="21.65" customHeight="1" x14ac:dyDescent="0.3">
      <c r="A6" s="22"/>
      <c r="B6" s="22"/>
      <c r="C6" s="23"/>
      <c r="D6" s="30"/>
      <c r="E6" s="268" t="s">
        <v>6</v>
      </c>
      <c r="F6" s="268"/>
      <c r="G6" s="268"/>
      <c r="H6" s="204"/>
      <c r="I6" s="268" t="s">
        <v>6</v>
      </c>
      <c r="J6" s="268"/>
      <c r="K6" s="268"/>
    </row>
    <row r="7" spans="1:11" s="28" customFormat="1" ht="21.65" customHeight="1" x14ac:dyDescent="0.3">
      <c r="A7" s="22"/>
      <c r="B7" s="22"/>
      <c r="C7" s="23"/>
      <c r="D7" s="30"/>
      <c r="E7" s="269" t="s">
        <v>344</v>
      </c>
      <c r="F7" s="269"/>
      <c r="G7" s="269"/>
      <c r="H7" s="32"/>
      <c r="I7" s="269" t="s">
        <v>344</v>
      </c>
      <c r="J7" s="269"/>
      <c r="K7" s="269"/>
    </row>
    <row r="8" spans="1:11" s="28" customFormat="1" ht="21.65" customHeight="1" x14ac:dyDescent="0.3">
      <c r="A8" s="22"/>
      <c r="B8" s="22"/>
      <c r="C8" s="30"/>
      <c r="D8" s="30"/>
      <c r="E8" s="270" t="s">
        <v>339</v>
      </c>
      <c r="F8" s="271"/>
      <c r="G8" s="271"/>
      <c r="H8" s="32"/>
      <c r="I8" s="270" t="s">
        <v>339</v>
      </c>
      <c r="J8" s="271"/>
      <c r="K8" s="271"/>
    </row>
    <row r="9" spans="1:11" s="28" customFormat="1" ht="21.65" customHeight="1" x14ac:dyDescent="0.3">
      <c r="A9" s="22"/>
      <c r="B9" s="22"/>
      <c r="C9" s="23" t="s">
        <v>9</v>
      </c>
      <c r="D9" s="30"/>
      <c r="E9" s="228">
        <v>2023</v>
      </c>
      <c r="F9" s="33"/>
      <c r="G9" s="228">
        <v>2022</v>
      </c>
      <c r="H9" s="33"/>
      <c r="I9" s="228">
        <v>2023</v>
      </c>
      <c r="J9" s="33"/>
      <c r="K9" s="228">
        <v>2022</v>
      </c>
    </row>
    <row r="10" spans="1:11" s="28" customFormat="1" ht="18" customHeight="1" x14ac:dyDescent="0.3">
      <c r="A10" s="273" t="s">
        <v>242</v>
      </c>
      <c r="B10" s="273"/>
      <c r="C10" s="273"/>
      <c r="D10" s="273"/>
      <c r="E10" s="214"/>
      <c r="F10" s="34"/>
      <c r="G10" s="214"/>
      <c r="H10" s="34"/>
      <c r="I10" s="214"/>
      <c r="J10" s="34"/>
      <c r="K10" s="214"/>
    </row>
    <row r="11" spans="1:11" s="28" customFormat="1" ht="18" customHeight="1" x14ac:dyDescent="0.3">
      <c r="A11" s="35" t="s">
        <v>243</v>
      </c>
      <c r="B11" s="205"/>
      <c r="C11" s="205"/>
      <c r="D11" s="205"/>
      <c r="E11" s="229">
        <v>-4279293</v>
      </c>
      <c r="F11" s="36"/>
      <c r="G11" s="229">
        <v>12565700</v>
      </c>
      <c r="H11" s="36"/>
      <c r="I11" s="229">
        <v>2650693</v>
      </c>
      <c r="J11" s="36"/>
      <c r="K11" s="229">
        <v>21029705</v>
      </c>
    </row>
    <row r="12" spans="1:11" s="28" customFormat="1" ht="18" customHeight="1" x14ac:dyDescent="0.3">
      <c r="A12" s="37" t="s">
        <v>328</v>
      </c>
      <c r="B12" s="205"/>
      <c r="C12" s="205"/>
      <c r="D12" s="205"/>
      <c r="E12" s="229"/>
      <c r="F12" s="36"/>
      <c r="G12" s="229"/>
      <c r="H12" s="36"/>
      <c r="I12" s="229"/>
      <c r="J12" s="36"/>
      <c r="K12" s="229"/>
    </row>
    <row r="13" spans="1:11" s="28" customFormat="1" ht="18" customHeight="1" x14ac:dyDescent="0.3">
      <c r="A13" s="35" t="s">
        <v>244</v>
      </c>
      <c r="B13" s="35"/>
      <c r="C13" s="23"/>
      <c r="D13" s="38"/>
      <c r="E13" s="229">
        <v>17502782</v>
      </c>
      <c r="F13" s="36"/>
      <c r="G13" s="229">
        <v>17166467</v>
      </c>
      <c r="H13" s="36"/>
      <c r="I13" s="229">
        <v>871574</v>
      </c>
      <c r="J13" s="36"/>
      <c r="K13" s="229">
        <v>993165</v>
      </c>
    </row>
    <row r="14" spans="1:11" s="28" customFormat="1" ht="18" customHeight="1" x14ac:dyDescent="0.3">
      <c r="A14" s="35" t="s">
        <v>245</v>
      </c>
      <c r="B14" s="35"/>
      <c r="C14" s="23"/>
      <c r="D14" s="38"/>
      <c r="E14" s="229">
        <v>974284</v>
      </c>
      <c r="F14" s="36"/>
      <c r="G14" s="229">
        <v>937113</v>
      </c>
      <c r="H14" s="36"/>
      <c r="I14" s="229">
        <v>4843</v>
      </c>
      <c r="J14" s="36"/>
      <c r="K14" s="229">
        <v>4502</v>
      </c>
    </row>
    <row r="15" spans="1:11" s="28" customFormat="1" ht="18" customHeight="1" x14ac:dyDescent="0.3">
      <c r="A15" s="35" t="s">
        <v>246</v>
      </c>
      <c r="B15" s="35"/>
      <c r="C15" s="23"/>
      <c r="D15" s="38"/>
      <c r="E15" s="229">
        <v>5909021</v>
      </c>
      <c r="F15" s="36"/>
      <c r="G15" s="229">
        <v>5518694</v>
      </c>
      <c r="H15" s="36"/>
      <c r="I15" s="229">
        <v>59171</v>
      </c>
      <c r="J15" s="36"/>
      <c r="K15" s="229">
        <v>88488</v>
      </c>
    </row>
    <row r="16" spans="1:11" s="28" customFormat="1" ht="18" customHeight="1" x14ac:dyDescent="0.3">
      <c r="A16" s="35" t="s">
        <v>309</v>
      </c>
      <c r="B16" s="35"/>
      <c r="C16" s="23"/>
      <c r="D16" s="38"/>
      <c r="E16" s="229"/>
      <c r="F16" s="36"/>
      <c r="G16" s="229"/>
      <c r="H16" s="36"/>
      <c r="I16" s="229"/>
      <c r="J16" s="36"/>
      <c r="K16" s="229"/>
    </row>
    <row r="17" spans="1:11" s="28" customFormat="1" ht="18" customHeight="1" x14ac:dyDescent="0.3">
      <c r="A17" s="35" t="s">
        <v>310</v>
      </c>
      <c r="B17" s="35"/>
      <c r="C17" s="23"/>
      <c r="D17" s="38"/>
      <c r="E17" s="229">
        <v>86239</v>
      </c>
      <c r="F17" s="36"/>
      <c r="G17" s="229">
        <v>10383</v>
      </c>
      <c r="H17" s="36"/>
      <c r="I17" s="229">
        <v>255</v>
      </c>
      <c r="J17" s="36"/>
      <c r="K17" s="229">
        <v>-14618</v>
      </c>
    </row>
    <row r="18" spans="1:11" s="28" customFormat="1" ht="18" customHeight="1" x14ac:dyDescent="0.3">
      <c r="A18" s="35" t="s">
        <v>349</v>
      </c>
      <c r="B18" s="35"/>
      <c r="C18" s="23"/>
      <c r="D18" s="38"/>
      <c r="E18" s="229">
        <v>-57609</v>
      </c>
      <c r="F18" s="36"/>
      <c r="G18" s="229">
        <v>-62748</v>
      </c>
      <c r="H18" s="36"/>
      <c r="I18" s="229">
        <v>3171</v>
      </c>
      <c r="J18" s="36"/>
      <c r="K18" s="229">
        <v>-939</v>
      </c>
    </row>
    <row r="19" spans="1:11" s="28" customFormat="1" ht="18" customHeight="1" x14ac:dyDescent="0.3">
      <c r="A19" s="35" t="s">
        <v>98</v>
      </c>
      <c r="B19" s="35"/>
      <c r="C19" s="23"/>
      <c r="D19" s="38"/>
      <c r="E19" s="229">
        <v>-784246</v>
      </c>
      <c r="F19" s="36"/>
      <c r="G19" s="229">
        <v>-598610</v>
      </c>
      <c r="H19" s="36"/>
      <c r="I19" s="229">
        <v>-456367</v>
      </c>
      <c r="J19" s="36"/>
      <c r="K19" s="229">
        <v>-521533</v>
      </c>
    </row>
    <row r="20" spans="1:11" s="28" customFormat="1" ht="18" customHeight="1" x14ac:dyDescent="0.3">
      <c r="A20" s="35" t="s">
        <v>99</v>
      </c>
      <c r="B20" s="35"/>
      <c r="C20" s="23"/>
      <c r="D20" s="38"/>
      <c r="E20" s="229">
        <v>-12169</v>
      </c>
      <c r="F20" s="36"/>
      <c r="G20" s="229">
        <v>-60124</v>
      </c>
      <c r="H20" s="36"/>
      <c r="I20" s="229">
        <v>-8155278</v>
      </c>
      <c r="J20" s="36"/>
      <c r="K20" s="229">
        <v>-16547680</v>
      </c>
    </row>
    <row r="21" spans="1:11" s="28" customFormat="1" ht="18" customHeight="1" x14ac:dyDescent="0.3">
      <c r="A21" s="35" t="s">
        <v>247</v>
      </c>
      <c r="B21" s="35"/>
      <c r="C21" s="23"/>
      <c r="D21" s="38"/>
      <c r="E21" s="229">
        <v>18603107</v>
      </c>
      <c r="F21" s="36"/>
      <c r="G21" s="229">
        <v>14323455</v>
      </c>
      <c r="H21" s="36"/>
      <c r="I21" s="229">
        <v>3988152</v>
      </c>
      <c r="J21" s="36"/>
      <c r="K21" s="229">
        <v>3881927</v>
      </c>
    </row>
    <row r="22" spans="1:11" s="28" customFormat="1" ht="18" customHeight="1" x14ac:dyDescent="0.3">
      <c r="A22" s="35" t="s">
        <v>248</v>
      </c>
      <c r="B22" s="35"/>
      <c r="C22" s="23">
        <v>4</v>
      </c>
      <c r="D22" s="38"/>
      <c r="E22" s="229">
        <v>-3474919</v>
      </c>
      <c r="F22" s="36"/>
      <c r="G22" s="229">
        <v>-2303927</v>
      </c>
      <c r="H22" s="36"/>
      <c r="I22" s="131">
        <v>0</v>
      </c>
      <c r="J22" s="36"/>
      <c r="K22" s="210">
        <v>-8609069</v>
      </c>
    </row>
    <row r="23" spans="1:11" s="28" customFormat="1" ht="18" customHeight="1" x14ac:dyDescent="0.3">
      <c r="A23" s="35" t="s">
        <v>337</v>
      </c>
      <c r="B23" s="35"/>
      <c r="C23" s="23"/>
      <c r="D23" s="38"/>
      <c r="E23" s="229">
        <v>-47412</v>
      </c>
      <c r="F23" s="36"/>
      <c r="G23" s="131">
        <v>0</v>
      </c>
      <c r="H23" s="36"/>
      <c r="I23" s="131">
        <v>0</v>
      </c>
      <c r="J23" s="36"/>
      <c r="K23" s="131">
        <v>0</v>
      </c>
    </row>
    <row r="24" spans="1:11" s="28" customFormat="1" ht="18" customHeight="1" x14ac:dyDescent="0.3">
      <c r="A24" s="35" t="s">
        <v>249</v>
      </c>
      <c r="B24" s="35"/>
      <c r="C24" s="23"/>
      <c r="D24" s="38"/>
      <c r="E24" s="229">
        <v>569258</v>
      </c>
      <c r="F24" s="36"/>
      <c r="G24" s="229">
        <v>583510</v>
      </c>
      <c r="H24" s="36"/>
      <c r="I24" s="210">
        <v>143671</v>
      </c>
      <c r="J24" s="36"/>
      <c r="K24" s="210">
        <v>143864</v>
      </c>
    </row>
    <row r="25" spans="1:11" s="28" customFormat="1" ht="18" customHeight="1" x14ac:dyDescent="0.3">
      <c r="A25" s="35" t="s">
        <v>348</v>
      </c>
      <c r="B25" s="35"/>
      <c r="C25" s="23"/>
      <c r="D25" s="38"/>
      <c r="E25" s="229"/>
      <c r="F25" s="36"/>
      <c r="G25" s="229"/>
      <c r="I25" s="217"/>
      <c r="K25" s="217"/>
    </row>
    <row r="26" spans="1:11" s="28" customFormat="1" ht="18" customHeight="1" x14ac:dyDescent="0.3">
      <c r="A26" s="35" t="s">
        <v>318</v>
      </c>
      <c r="B26" s="35"/>
      <c r="C26" s="23"/>
      <c r="D26" s="38"/>
      <c r="E26" s="229"/>
      <c r="F26" s="36"/>
      <c r="G26" s="229"/>
      <c r="I26" s="235"/>
      <c r="K26" s="235"/>
    </row>
    <row r="27" spans="1:11" s="28" customFormat="1" ht="18" customHeight="1" x14ac:dyDescent="0.3">
      <c r="A27" s="35" t="s">
        <v>250</v>
      </c>
      <c r="B27" s="35"/>
      <c r="C27" s="23"/>
      <c r="D27" s="38"/>
      <c r="E27" s="229">
        <v>41891</v>
      </c>
      <c r="F27" s="36"/>
      <c r="G27" s="229">
        <v>100319</v>
      </c>
      <c r="H27" s="36"/>
      <c r="I27" s="229">
        <v>9393</v>
      </c>
      <c r="J27" s="36"/>
      <c r="K27" s="229">
        <v>73006</v>
      </c>
    </row>
    <row r="28" spans="1:11" s="28" customFormat="1" ht="18" customHeight="1" x14ac:dyDescent="0.3">
      <c r="A28" s="35" t="s">
        <v>108</v>
      </c>
      <c r="B28" s="35"/>
      <c r="C28" s="23" t="s">
        <v>356</v>
      </c>
      <c r="D28" s="38"/>
      <c r="E28" s="229">
        <v>-61000</v>
      </c>
      <c r="F28" s="36"/>
      <c r="G28" s="229">
        <v>-5756</v>
      </c>
      <c r="H28" s="36"/>
      <c r="I28" s="229">
        <v>2250000</v>
      </c>
      <c r="J28" s="36"/>
      <c r="K28" s="229">
        <v>0</v>
      </c>
    </row>
    <row r="29" spans="1:11" s="28" customFormat="1" ht="18" customHeight="1" x14ac:dyDescent="0.3">
      <c r="A29" s="35" t="s">
        <v>319</v>
      </c>
      <c r="B29" s="35"/>
      <c r="C29" s="23"/>
      <c r="D29" s="38"/>
      <c r="E29" s="229">
        <v>165668</v>
      </c>
      <c r="F29" s="36"/>
      <c r="G29" s="229">
        <v>-335084</v>
      </c>
      <c r="H29" s="36"/>
      <c r="I29" s="210">
        <v>-478674</v>
      </c>
      <c r="J29" s="36"/>
      <c r="K29" s="210">
        <v>-667369</v>
      </c>
    </row>
    <row r="30" spans="1:11" s="28" customFormat="1" ht="18" customHeight="1" x14ac:dyDescent="0.3">
      <c r="A30" s="35" t="s">
        <v>312</v>
      </c>
      <c r="B30" s="15"/>
      <c r="C30" s="23"/>
      <c r="D30" s="38"/>
      <c r="E30" s="229">
        <v>-1893568</v>
      </c>
      <c r="F30" s="36"/>
      <c r="G30" s="229">
        <v>-941640</v>
      </c>
      <c r="H30" s="36"/>
      <c r="I30" s="210">
        <v>0</v>
      </c>
      <c r="J30" s="39"/>
      <c r="K30" s="210">
        <v>0</v>
      </c>
    </row>
    <row r="31" spans="1:11" s="28" customFormat="1" ht="18" customHeight="1" x14ac:dyDescent="0.3">
      <c r="A31" s="35" t="s">
        <v>101</v>
      </c>
      <c r="B31" s="15"/>
      <c r="C31" s="23"/>
      <c r="D31" s="38"/>
      <c r="E31" s="229">
        <v>0</v>
      </c>
      <c r="F31" s="36"/>
      <c r="G31" s="229">
        <v>-1429983</v>
      </c>
      <c r="H31" s="36"/>
      <c r="I31" s="210">
        <v>0</v>
      </c>
      <c r="J31" s="39"/>
      <c r="K31" s="210">
        <v>-608201</v>
      </c>
    </row>
    <row r="32" spans="1:11" s="28" customFormat="1" ht="18" customHeight="1" x14ac:dyDescent="0.3">
      <c r="A32" s="14" t="s">
        <v>251</v>
      </c>
      <c r="B32" s="15"/>
      <c r="C32" s="23"/>
      <c r="D32" s="38"/>
      <c r="E32" s="229">
        <v>0</v>
      </c>
      <c r="F32" s="36"/>
      <c r="G32" s="229">
        <v>-145412</v>
      </c>
      <c r="H32" s="36"/>
      <c r="I32" s="229">
        <v>0</v>
      </c>
      <c r="J32" s="39"/>
      <c r="K32" s="229">
        <v>0</v>
      </c>
    </row>
    <row r="33" spans="1:11" s="28" customFormat="1" ht="18" customHeight="1" x14ac:dyDescent="0.3">
      <c r="A33" s="35" t="s">
        <v>384</v>
      </c>
      <c r="C33" s="23"/>
      <c r="D33" s="38"/>
      <c r="E33" s="229">
        <v>-27167</v>
      </c>
      <c r="F33" s="36"/>
      <c r="G33" s="229">
        <v>0</v>
      </c>
      <c r="H33" s="36"/>
      <c r="I33" s="229">
        <v>0</v>
      </c>
      <c r="J33" s="39"/>
      <c r="K33" s="229">
        <v>0</v>
      </c>
    </row>
    <row r="34" spans="1:11" s="28" customFormat="1" ht="18" customHeight="1" x14ac:dyDescent="0.3">
      <c r="A34" s="35" t="s">
        <v>347</v>
      </c>
      <c r="B34" s="15"/>
      <c r="C34" s="23"/>
      <c r="D34" s="38"/>
      <c r="E34" s="229"/>
      <c r="F34" s="36"/>
      <c r="G34" s="229"/>
      <c r="H34" s="36"/>
      <c r="I34" s="229"/>
      <c r="J34" s="39"/>
      <c r="K34" s="229"/>
    </row>
    <row r="35" spans="1:11" s="28" customFormat="1" ht="18" customHeight="1" x14ac:dyDescent="0.3">
      <c r="A35" s="35" t="s">
        <v>112</v>
      </c>
      <c r="B35" s="35"/>
      <c r="C35" s="23">
        <v>4</v>
      </c>
      <c r="D35" s="38"/>
      <c r="E35" s="229">
        <v>1452545</v>
      </c>
      <c r="F35" s="36"/>
      <c r="G35" s="229">
        <v>-1165118</v>
      </c>
      <c r="H35" s="36"/>
      <c r="I35" s="210">
        <v>0</v>
      </c>
      <c r="J35" s="39"/>
      <c r="K35" s="210">
        <v>0</v>
      </c>
    </row>
    <row r="36" spans="1:11" s="28" customFormat="1" ht="18" customHeight="1" x14ac:dyDescent="0.3">
      <c r="A36" s="35" t="s">
        <v>114</v>
      </c>
      <c r="B36" s="35"/>
      <c r="C36" s="23"/>
      <c r="D36" s="38"/>
      <c r="E36" s="230">
        <v>437181</v>
      </c>
      <c r="F36" s="36"/>
      <c r="G36" s="230">
        <v>6700908</v>
      </c>
      <c r="H36" s="36"/>
      <c r="I36" s="236">
        <v>-624167</v>
      </c>
      <c r="J36" s="36"/>
      <c r="K36" s="236">
        <v>1073835</v>
      </c>
    </row>
    <row r="37" spans="1:11" s="28" customFormat="1" ht="18" customHeight="1" x14ac:dyDescent="0.3">
      <c r="A37" s="35"/>
      <c r="B37" s="35"/>
      <c r="C37" s="23"/>
      <c r="D37" s="38"/>
      <c r="E37" s="229">
        <f>SUM(E11:E36)</f>
        <v>35104593</v>
      </c>
      <c r="F37" s="36"/>
      <c r="G37" s="229">
        <f>SUM(G11:G36)</f>
        <v>50858147</v>
      </c>
      <c r="H37" s="36"/>
      <c r="I37" s="229">
        <f>SUM(I11:I36)</f>
        <v>266437</v>
      </c>
      <c r="J37" s="36"/>
      <c r="K37" s="229">
        <f>SUM(K11:K36)</f>
        <v>319083</v>
      </c>
    </row>
    <row r="38" spans="1:11" s="28" customFormat="1" ht="21.75" customHeight="1" x14ac:dyDescent="0.3">
      <c r="A38" s="21" t="s">
        <v>0</v>
      </c>
      <c r="B38" s="21"/>
      <c r="C38" s="23"/>
      <c r="D38" s="38"/>
      <c r="E38" s="229"/>
      <c r="F38" s="36"/>
      <c r="G38" s="229"/>
      <c r="H38" s="36"/>
      <c r="I38" s="229"/>
      <c r="J38" s="36"/>
      <c r="K38" s="229"/>
    </row>
    <row r="39" spans="1:11" s="28" customFormat="1" ht="21.75" customHeight="1" x14ac:dyDescent="0.3">
      <c r="A39" s="21" t="s">
        <v>1</v>
      </c>
      <c r="B39" s="21"/>
      <c r="C39" s="23"/>
      <c r="D39" s="38"/>
      <c r="E39" s="229"/>
      <c r="F39" s="36"/>
      <c r="G39" s="229"/>
      <c r="H39" s="36"/>
      <c r="I39" s="229"/>
      <c r="J39" s="36"/>
      <c r="K39" s="229"/>
    </row>
    <row r="40" spans="1:11" s="28" customFormat="1" ht="21.75" customHeight="1" x14ac:dyDescent="0.3">
      <c r="A40" s="29" t="s">
        <v>239</v>
      </c>
      <c r="B40" s="29"/>
      <c r="C40" s="23"/>
      <c r="D40" s="30"/>
      <c r="E40" s="217"/>
      <c r="F40" s="30"/>
      <c r="G40" s="217"/>
      <c r="H40" s="30"/>
      <c r="I40" s="217"/>
      <c r="J40" s="30"/>
      <c r="K40" s="217"/>
    </row>
    <row r="41" spans="1:11" s="28" customFormat="1" ht="18" customHeight="1" x14ac:dyDescent="0.3">
      <c r="A41" s="22"/>
      <c r="B41" s="22"/>
      <c r="C41" s="23"/>
      <c r="D41" s="30"/>
      <c r="E41" s="217"/>
      <c r="F41" s="30"/>
      <c r="G41" s="217"/>
      <c r="H41" s="30"/>
      <c r="I41" s="115"/>
      <c r="J41" s="1"/>
      <c r="K41" s="31" t="s">
        <v>3</v>
      </c>
    </row>
    <row r="42" spans="1:11" s="28" customFormat="1" ht="21.65" customHeight="1" x14ac:dyDescent="0.3">
      <c r="A42" s="22"/>
      <c r="B42" s="22"/>
      <c r="C42" s="23"/>
      <c r="D42" s="30"/>
      <c r="E42" s="272" t="s">
        <v>4</v>
      </c>
      <c r="F42" s="272"/>
      <c r="G42" s="272"/>
      <c r="H42" s="204"/>
      <c r="I42" s="272" t="s">
        <v>5</v>
      </c>
      <c r="J42" s="272"/>
      <c r="K42" s="272"/>
    </row>
    <row r="43" spans="1:11" s="28" customFormat="1" ht="21.65" customHeight="1" x14ac:dyDescent="0.3">
      <c r="A43" s="22"/>
      <c r="B43" s="22"/>
      <c r="C43" s="23"/>
      <c r="D43" s="30"/>
      <c r="E43" s="268" t="s">
        <v>6</v>
      </c>
      <c r="F43" s="268"/>
      <c r="G43" s="268"/>
      <c r="H43" s="204"/>
      <c r="I43" s="268" t="s">
        <v>6</v>
      </c>
      <c r="J43" s="268"/>
      <c r="K43" s="268"/>
    </row>
    <row r="44" spans="1:11" s="28" customFormat="1" ht="21.65" customHeight="1" x14ac:dyDescent="0.3">
      <c r="A44" s="22"/>
      <c r="B44" s="22"/>
      <c r="C44" s="23"/>
      <c r="D44" s="30"/>
      <c r="E44" s="269" t="s">
        <v>344</v>
      </c>
      <c r="F44" s="269"/>
      <c r="G44" s="269"/>
      <c r="H44" s="32"/>
      <c r="I44" s="269" t="s">
        <v>344</v>
      </c>
      <c r="J44" s="269"/>
      <c r="K44" s="269"/>
    </row>
    <row r="45" spans="1:11" s="28" customFormat="1" ht="21.65" customHeight="1" x14ac:dyDescent="0.3">
      <c r="A45" s="22"/>
      <c r="B45" s="22"/>
      <c r="C45" s="30"/>
      <c r="D45" s="30"/>
      <c r="E45" s="270" t="s">
        <v>339</v>
      </c>
      <c r="F45" s="271"/>
      <c r="G45" s="271"/>
      <c r="H45" s="32"/>
      <c r="I45" s="270" t="s">
        <v>339</v>
      </c>
      <c r="J45" s="271"/>
      <c r="K45" s="271"/>
    </row>
    <row r="46" spans="1:11" s="28" customFormat="1" ht="21.65" customHeight="1" x14ac:dyDescent="0.3">
      <c r="A46" s="22"/>
      <c r="B46" s="22"/>
      <c r="C46" s="23"/>
      <c r="D46" s="30"/>
      <c r="E46" s="228">
        <v>2023</v>
      </c>
      <c r="F46" s="33"/>
      <c r="G46" s="228">
        <v>2022</v>
      </c>
      <c r="H46" s="33"/>
      <c r="I46" s="228">
        <v>2023</v>
      </c>
      <c r="J46" s="33"/>
      <c r="K46" s="228">
        <v>2022</v>
      </c>
    </row>
    <row r="47" spans="1:11" s="28" customFormat="1" ht="18" customHeight="1" x14ac:dyDescent="0.3">
      <c r="A47" s="273" t="s">
        <v>252</v>
      </c>
      <c r="B47" s="273"/>
      <c r="C47" s="273"/>
      <c r="D47" s="273"/>
      <c r="E47" s="273"/>
      <c r="F47" s="23"/>
      <c r="G47" s="23"/>
      <c r="H47" s="23"/>
      <c r="I47" s="23"/>
      <c r="J47" s="23"/>
      <c r="K47" s="23"/>
    </row>
    <row r="48" spans="1:11" s="28" customFormat="1" ht="21.65" customHeight="1" x14ac:dyDescent="0.3">
      <c r="A48" s="37" t="s">
        <v>253</v>
      </c>
      <c r="B48" s="37"/>
      <c r="C48" s="23"/>
      <c r="D48" s="38"/>
      <c r="E48" s="229"/>
      <c r="F48" s="36"/>
      <c r="G48" s="229"/>
      <c r="H48" s="36"/>
      <c r="I48" s="229"/>
      <c r="J48" s="36"/>
      <c r="K48" s="229"/>
    </row>
    <row r="49" spans="1:11" s="28" customFormat="1" ht="21.65" customHeight="1" x14ac:dyDescent="0.3">
      <c r="A49" s="35" t="s">
        <v>14</v>
      </c>
      <c r="B49" s="35"/>
      <c r="C49" s="23"/>
      <c r="D49" s="38"/>
      <c r="E49" s="229">
        <v>3512480</v>
      </c>
      <c r="F49" s="36"/>
      <c r="G49" s="229">
        <v>-1476470</v>
      </c>
      <c r="H49" s="36"/>
      <c r="I49" s="210">
        <v>-89121</v>
      </c>
      <c r="J49" s="39"/>
      <c r="K49" s="210">
        <v>294983</v>
      </c>
    </row>
    <row r="50" spans="1:11" s="28" customFormat="1" ht="21.65" customHeight="1" x14ac:dyDescent="0.3">
      <c r="A50" s="35" t="s">
        <v>17</v>
      </c>
      <c r="B50" s="35"/>
      <c r="C50" s="23"/>
      <c r="D50" s="38"/>
      <c r="E50" s="229">
        <v>4372354</v>
      </c>
      <c r="F50" s="36"/>
      <c r="G50" s="229">
        <v>-6141130</v>
      </c>
      <c r="H50" s="36"/>
      <c r="I50" s="210">
        <v>-714360</v>
      </c>
      <c r="J50" s="39"/>
      <c r="K50" s="210">
        <v>-122385</v>
      </c>
    </row>
    <row r="51" spans="1:11" s="28" customFormat="1" ht="21.65" customHeight="1" x14ac:dyDescent="0.3">
      <c r="A51" s="35" t="s">
        <v>254</v>
      </c>
      <c r="B51" s="35"/>
      <c r="C51" s="23"/>
      <c r="D51" s="38"/>
      <c r="E51" s="229">
        <v>-9172792</v>
      </c>
      <c r="F51" s="36"/>
      <c r="G51" s="229">
        <v>-11028889</v>
      </c>
      <c r="H51" s="36"/>
      <c r="I51" s="210">
        <v>101554</v>
      </c>
      <c r="J51" s="39"/>
      <c r="K51" s="210">
        <v>12228</v>
      </c>
    </row>
    <row r="52" spans="1:11" s="28" customFormat="1" ht="21.65" customHeight="1" x14ac:dyDescent="0.3">
      <c r="A52" s="35" t="s">
        <v>24</v>
      </c>
      <c r="B52" s="35"/>
      <c r="C52" s="23"/>
      <c r="D52" s="38"/>
      <c r="E52" s="229">
        <v>1074047</v>
      </c>
      <c r="F52" s="36"/>
      <c r="G52" s="229">
        <v>2022079</v>
      </c>
      <c r="H52" s="36"/>
      <c r="I52" s="210">
        <v>-99653</v>
      </c>
      <c r="J52" s="39"/>
      <c r="K52" s="210">
        <v>-50521</v>
      </c>
    </row>
    <row r="53" spans="1:11" s="28" customFormat="1" ht="18" customHeight="1" x14ac:dyDescent="0.3">
      <c r="A53" s="35" t="s">
        <v>42</v>
      </c>
      <c r="B53" s="35"/>
      <c r="C53" s="23"/>
      <c r="D53" s="38"/>
      <c r="E53" s="229">
        <v>577894</v>
      </c>
      <c r="F53" s="36"/>
      <c r="G53" s="229">
        <v>73293</v>
      </c>
      <c r="H53" s="36"/>
      <c r="I53" s="210">
        <v>-516</v>
      </c>
      <c r="J53" s="39"/>
      <c r="K53" s="210">
        <v>112078</v>
      </c>
    </row>
    <row r="54" spans="1:11" s="28" customFormat="1" ht="18" customHeight="1" x14ac:dyDescent="0.3">
      <c r="A54" s="35" t="s">
        <v>50</v>
      </c>
      <c r="B54" s="35"/>
      <c r="C54" s="23"/>
      <c r="D54" s="38"/>
      <c r="E54" s="229">
        <v>-10497607</v>
      </c>
      <c r="F54" s="36"/>
      <c r="G54" s="229">
        <v>1124789</v>
      </c>
      <c r="H54" s="36"/>
      <c r="I54" s="231">
        <v>-434594</v>
      </c>
      <c r="J54" s="36"/>
      <c r="K54" s="231">
        <v>-61903</v>
      </c>
    </row>
    <row r="55" spans="1:11" s="28" customFormat="1" ht="18" customHeight="1" x14ac:dyDescent="0.3">
      <c r="A55" s="35" t="s">
        <v>255</v>
      </c>
      <c r="B55" s="35"/>
      <c r="C55" s="23"/>
      <c r="D55" s="38"/>
      <c r="E55" s="231">
        <v>460826</v>
      </c>
      <c r="F55" s="36"/>
      <c r="G55" s="231">
        <v>2156384</v>
      </c>
      <c r="H55" s="36"/>
      <c r="I55" s="231">
        <v>396077</v>
      </c>
      <c r="J55" s="36"/>
      <c r="K55" s="231">
        <v>646594</v>
      </c>
    </row>
    <row r="56" spans="1:11" s="28" customFormat="1" ht="18" customHeight="1" x14ac:dyDescent="0.3">
      <c r="A56" s="35" t="s">
        <v>256</v>
      </c>
      <c r="B56" s="35"/>
      <c r="C56" s="23"/>
      <c r="D56" s="38"/>
      <c r="E56" s="231">
        <v>-118532</v>
      </c>
      <c r="F56" s="36"/>
      <c r="G56" s="231">
        <v>-103262</v>
      </c>
      <c r="H56" s="36"/>
      <c r="I56" s="231">
        <v>-17547</v>
      </c>
      <c r="J56" s="36"/>
      <c r="K56" s="231">
        <v>-9191</v>
      </c>
    </row>
    <row r="57" spans="1:11" s="28" customFormat="1" ht="18" customHeight="1" x14ac:dyDescent="0.3">
      <c r="A57" s="35" t="s">
        <v>257</v>
      </c>
      <c r="B57" s="35"/>
      <c r="C57" s="23"/>
      <c r="D57" s="38"/>
      <c r="E57" s="232">
        <v>-4373834</v>
      </c>
      <c r="F57" s="36"/>
      <c r="G57" s="232">
        <v>-5303812</v>
      </c>
      <c r="H57" s="36"/>
      <c r="I57" s="232">
        <v>-3822</v>
      </c>
      <c r="J57" s="36"/>
      <c r="K57" s="232">
        <v>-30844</v>
      </c>
    </row>
    <row r="58" spans="1:11" s="28" customFormat="1" ht="18" customHeight="1" x14ac:dyDescent="0.3">
      <c r="A58" s="22" t="s">
        <v>258</v>
      </c>
      <c r="B58" s="22"/>
      <c r="C58" s="23"/>
      <c r="D58" s="38"/>
      <c r="E58" s="43">
        <f>SUM(E49:E57)+E37</f>
        <v>20939429</v>
      </c>
      <c r="F58" s="44"/>
      <c r="G58" s="43">
        <f>SUM(G49:G57)+G37</f>
        <v>32181129</v>
      </c>
      <c r="H58" s="36"/>
      <c r="I58" s="43">
        <f>SUM(I49:I57)+I37</f>
        <v>-595545</v>
      </c>
      <c r="J58" s="44"/>
      <c r="K58" s="43">
        <f>SUM(K49:K57)+K37</f>
        <v>1110122</v>
      </c>
    </row>
    <row r="59" spans="1:11" s="28" customFormat="1" ht="7.5" customHeight="1" x14ac:dyDescent="0.3">
      <c r="A59" s="22"/>
      <c r="B59" s="22"/>
      <c r="C59" s="23"/>
      <c r="E59" s="217"/>
      <c r="G59" s="217"/>
      <c r="H59" s="36"/>
      <c r="I59" s="217"/>
      <c r="J59" s="36"/>
      <c r="K59" s="217"/>
    </row>
    <row r="60" spans="1:11" s="28" customFormat="1" ht="18" customHeight="1" x14ac:dyDescent="0.3">
      <c r="A60" s="45" t="s">
        <v>259</v>
      </c>
      <c r="B60" s="45"/>
      <c r="C60" s="23"/>
      <c r="D60" s="38"/>
      <c r="E60" s="214"/>
      <c r="F60" s="34"/>
      <c r="G60" s="214"/>
      <c r="H60" s="36"/>
      <c r="I60" s="214"/>
      <c r="J60" s="36"/>
      <c r="K60" s="214"/>
    </row>
    <row r="61" spans="1:11" s="28" customFormat="1" ht="18" customHeight="1" x14ac:dyDescent="0.3">
      <c r="A61" s="35" t="s">
        <v>260</v>
      </c>
      <c r="B61" s="35"/>
      <c r="C61" s="23"/>
      <c r="D61" s="38"/>
      <c r="E61" s="229">
        <v>774567</v>
      </c>
      <c r="F61" s="36"/>
      <c r="G61" s="222">
        <v>364232</v>
      </c>
      <c r="H61" s="36"/>
      <c r="I61" s="229">
        <v>240560</v>
      </c>
      <c r="J61" s="36"/>
      <c r="K61" s="229">
        <v>375546</v>
      </c>
    </row>
    <row r="62" spans="1:11" s="28" customFormat="1" ht="18" customHeight="1" x14ac:dyDescent="0.3">
      <c r="A62" s="35" t="s">
        <v>261</v>
      </c>
      <c r="B62" s="35"/>
      <c r="C62" s="23"/>
      <c r="D62" s="38"/>
      <c r="E62" s="229">
        <v>4210105</v>
      </c>
      <c r="F62" s="36"/>
      <c r="G62" s="238">
        <v>3038421</v>
      </c>
      <c r="H62" s="36"/>
      <c r="I62" s="229">
        <v>5104598</v>
      </c>
      <c r="J62" s="36"/>
      <c r="K62" s="229">
        <v>424586</v>
      </c>
    </row>
    <row r="63" spans="1:11" s="28" customFormat="1" ht="18" customHeight="1" x14ac:dyDescent="0.3">
      <c r="A63" s="35" t="s">
        <v>329</v>
      </c>
      <c r="B63" s="35"/>
      <c r="C63" s="23"/>
      <c r="D63" s="38"/>
      <c r="E63" s="210">
        <v>0</v>
      </c>
      <c r="F63" s="39"/>
      <c r="G63" s="239">
        <v>0</v>
      </c>
      <c r="H63" s="36"/>
      <c r="I63" s="229">
        <v>-1061600</v>
      </c>
      <c r="J63" s="36"/>
      <c r="K63" s="229">
        <v>-1227847</v>
      </c>
    </row>
    <row r="64" spans="1:11" s="28" customFormat="1" ht="18" customHeight="1" x14ac:dyDescent="0.3">
      <c r="A64" s="15" t="s">
        <v>370</v>
      </c>
      <c r="B64" s="35"/>
      <c r="C64" s="23"/>
      <c r="D64" s="38"/>
      <c r="E64" s="210">
        <v>42167</v>
      </c>
      <c r="F64" s="39"/>
      <c r="G64" s="210">
        <v>0</v>
      </c>
      <c r="H64" s="36"/>
      <c r="I64" s="210">
        <v>0</v>
      </c>
      <c r="J64" s="36"/>
      <c r="K64" s="210">
        <v>0</v>
      </c>
    </row>
    <row r="65" spans="1:11" s="28" customFormat="1" ht="18" customHeight="1" x14ac:dyDescent="0.3">
      <c r="A65" s="35" t="s">
        <v>294</v>
      </c>
      <c r="B65" s="35"/>
      <c r="C65" s="23"/>
      <c r="D65" s="38"/>
      <c r="E65" s="210">
        <v>1478248</v>
      </c>
      <c r="F65" s="39"/>
      <c r="G65" s="210">
        <v>9052</v>
      </c>
      <c r="H65" s="36"/>
      <c r="I65" s="210">
        <v>0</v>
      </c>
      <c r="J65" s="36"/>
      <c r="K65" s="210">
        <v>0</v>
      </c>
    </row>
    <row r="66" spans="1:11" s="28" customFormat="1" ht="18" customHeight="1" x14ac:dyDescent="0.3">
      <c r="A66" s="35" t="s">
        <v>320</v>
      </c>
      <c r="B66" s="35"/>
      <c r="C66" s="23"/>
      <c r="D66" s="38"/>
      <c r="E66" s="210">
        <v>-10686927</v>
      </c>
      <c r="F66" s="39"/>
      <c r="G66" s="210">
        <v>-7559430</v>
      </c>
      <c r="H66" s="36"/>
      <c r="I66" s="210">
        <v>-4265603</v>
      </c>
      <c r="J66" s="36"/>
      <c r="K66" s="210">
        <v>-5910098</v>
      </c>
    </row>
    <row r="67" spans="1:11" s="28" customFormat="1" ht="18" customHeight="1" x14ac:dyDescent="0.3">
      <c r="A67" s="35" t="s">
        <v>262</v>
      </c>
      <c r="B67" s="35"/>
      <c r="C67" s="23"/>
      <c r="D67" s="38"/>
      <c r="E67" s="210">
        <v>8684137</v>
      </c>
      <c r="F67" s="39"/>
      <c r="G67" s="210">
        <v>4915941</v>
      </c>
      <c r="H67" s="36"/>
      <c r="I67" s="210">
        <v>150015</v>
      </c>
      <c r="J67" s="36"/>
      <c r="K67" s="210">
        <v>1617125</v>
      </c>
    </row>
    <row r="68" spans="1:11" s="28" customFormat="1" ht="18" customHeight="1" x14ac:dyDescent="0.3">
      <c r="A68" s="35" t="s">
        <v>263</v>
      </c>
      <c r="B68" s="35"/>
      <c r="C68" s="23"/>
      <c r="D68" s="38"/>
      <c r="E68" s="210">
        <v>-27759</v>
      </c>
      <c r="F68" s="39"/>
      <c r="G68" s="210">
        <v>-296210</v>
      </c>
      <c r="H68" s="36"/>
      <c r="I68" s="210">
        <v>0</v>
      </c>
      <c r="J68" s="36"/>
      <c r="K68" s="210">
        <v>0</v>
      </c>
    </row>
    <row r="69" spans="1:11" s="28" customFormat="1" ht="18" customHeight="1" x14ac:dyDescent="0.3">
      <c r="A69" s="35" t="s">
        <v>321</v>
      </c>
      <c r="B69" s="35"/>
      <c r="C69" s="23"/>
      <c r="D69" s="38"/>
      <c r="E69" s="121">
        <v>0</v>
      </c>
      <c r="F69" s="39"/>
      <c r="G69" s="210">
        <v>49050</v>
      </c>
      <c r="H69" s="36"/>
      <c r="I69" s="121">
        <v>3288000</v>
      </c>
      <c r="J69" s="36"/>
      <c r="K69" s="210">
        <v>14520000</v>
      </c>
    </row>
    <row r="70" spans="1:11" s="28" customFormat="1" ht="18" customHeight="1" x14ac:dyDescent="0.3">
      <c r="A70" s="35" t="s">
        <v>338</v>
      </c>
      <c r="B70" s="35"/>
      <c r="C70" s="23"/>
      <c r="D70" s="38"/>
      <c r="E70" s="121">
        <v>-984849</v>
      </c>
      <c r="F70" s="39"/>
      <c r="G70" s="210">
        <v>0</v>
      </c>
      <c r="H70" s="36"/>
      <c r="I70" s="121">
        <v>-440000</v>
      </c>
      <c r="J70" s="36"/>
      <c r="K70" s="210">
        <v>-9300000</v>
      </c>
    </row>
    <row r="71" spans="1:11" s="28" customFormat="1" ht="18" customHeight="1" x14ac:dyDescent="0.3">
      <c r="A71" s="35" t="s">
        <v>264</v>
      </c>
      <c r="B71" s="35"/>
      <c r="C71" s="23"/>
      <c r="D71" s="38"/>
      <c r="E71" s="229"/>
      <c r="F71" s="36"/>
      <c r="G71" s="229"/>
      <c r="H71" s="36"/>
      <c r="I71" s="217"/>
      <c r="J71" s="36"/>
      <c r="K71" s="217"/>
    </row>
    <row r="72" spans="1:11" ht="18" customHeight="1" x14ac:dyDescent="0.3">
      <c r="A72" s="35" t="s">
        <v>265</v>
      </c>
      <c r="B72" s="35"/>
      <c r="D72" s="38"/>
      <c r="E72" s="229">
        <v>-15128987</v>
      </c>
      <c r="F72" s="36"/>
      <c r="G72" s="229">
        <v>-20123074</v>
      </c>
      <c r="H72" s="36"/>
      <c r="I72" s="229">
        <v>-468371</v>
      </c>
      <c r="J72" s="36"/>
      <c r="K72" s="229">
        <v>-271122</v>
      </c>
    </row>
    <row r="73" spans="1:11" ht="18" customHeight="1" x14ac:dyDescent="0.3">
      <c r="A73" s="35" t="s">
        <v>266</v>
      </c>
      <c r="B73" s="35"/>
      <c r="D73" s="38"/>
      <c r="E73" s="229"/>
      <c r="F73" s="36"/>
      <c r="G73" s="229"/>
      <c r="H73" s="36"/>
      <c r="I73" s="229"/>
      <c r="J73" s="36"/>
      <c r="K73" s="229"/>
    </row>
    <row r="74" spans="1:11" ht="18" customHeight="1" x14ac:dyDescent="0.3">
      <c r="A74" s="35" t="s">
        <v>322</v>
      </c>
      <c r="B74" s="35"/>
      <c r="D74" s="38"/>
      <c r="E74" s="229">
        <v>306536</v>
      </c>
      <c r="F74" s="36"/>
      <c r="G74" s="229">
        <v>144356</v>
      </c>
      <c r="H74" s="36"/>
      <c r="I74" s="229">
        <v>5060</v>
      </c>
      <c r="J74" s="36"/>
      <c r="K74" s="229">
        <v>23853</v>
      </c>
    </row>
    <row r="75" spans="1:11" s="28" customFormat="1" ht="17.899999999999999" customHeight="1" x14ac:dyDescent="0.3">
      <c r="A75" s="35" t="s">
        <v>267</v>
      </c>
      <c r="B75" s="35"/>
      <c r="C75" s="23"/>
      <c r="D75" s="38"/>
      <c r="E75" s="229">
        <v>-469490</v>
      </c>
      <c r="F75" s="36"/>
      <c r="G75" s="229">
        <v>-139557</v>
      </c>
      <c r="H75" s="36"/>
      <c r="I75" s="229">
        <v>-3523</v>
      </c>
      <c r="J75" s="36"/>
      <c r="K75" s="229">
        <v>-66</v>
      </c>
    </row>
    <row r="76" spans="1:11" s="28" customFormat="1" ht="18" customHeight="1" x14ac:dyDescent="0.3">
      <c r="A76" s="22" t="s">
        <v>268</v>
      </c>
      <c r="B76" s="22"/>
      <c r="C76" s="23"/>
      <c r="D76" s="38"/>
      <c r="E76" s="46">
        <f>SUM(E61:E75)</f>
        <v>-11802252</v>
      </c>
      <c r="F76" s="44"/>
      <c r="G76" s="46">
        <f>SUM(G61:G75)</f>
        <v>-19597219</v>
      </c>
      <c r="H76" s="36"/>
      <c r="I76" s="46">
        <f>SUM(I61:I75)</f>
        <v>2549136</v>
      </c>
      <c r="J76" s="44"/>
      <c r="K76" s="46">
        <f>SUM(K61:K75)</f>
        <v>251977</v>
      </c>
    </row>
    <row r="77" spans="1:11" s="28" customFormat="1" ht="21.75" customHeight="1" x14ac:dyDescent="0.3">
      <c r="A77" s="21" t="s">
        <v>0</v>
      </c>
      <c r="B77" s="21"/>
      <c r="C77" s="23"/>
      <c r="D77" s="38"/>
      <c r="E77" s="229"/>
      <c r="F77" s="36"/>
      <c r="G77" s="229"/>
      <c r="H77" s="36"/>
      <c r="I77" s="229"/>
      <c r="J77" s="36"/>
      <c r="K77" s="229"/>
    </row>
    <row r="78" spans="1:11" s="28" customFormat="1" ht="21.75" customHeight="1" x14ac:dyDescent="0.3">
      <c r="A78" s="21" t="s">
        <v>1</v>
      </c>
      <c r="B78" s="21"/>
      <c r="C78" s="23"/>
      <c r="D78" s="38"/>
      <c r="E78" s="229"/>
      <c r="F78" s="36"/>
      <c r="G78" s="229"/>
      <c r="H78" s="36"/>
      <c r="I78" s="229"/>
      <c r="J78" s="36"/>
      <c r="K78" s="229"/>
    </row>
    <row r="79" spans="1:11" s="28" customFormat="1" ht="21.75" customHeight="1" x14ac:dyDescent="0.3">
      <c r="A79" s="29" t="s">
        <v>239</v>
      </c>
      <c r="B79" s="29"/>
      <c r="C79" s="23"/>
      <c r="D79" s="30"/>
      <c r="E79" s="217"/>
      <c r="F79" s="30"/>
      <c r="G79" s="217"/>
      <c r="H79" s="30"/>
      <c r="I79" s="217"/>
      <c r="J79" s="30"/>
      <c r="K79" s="217"/>
    </row>
    <row r="80" spans="1:11" s="28" customFormat="1" ht="18" customHeight="1" x14ac:dyDescent="0.3">
      <c r="A80" s="22"/>
      <c r="B80" s="22"/>
      <c r="C80" s="23"/>
      <c r="D80" s="30"/>
      <c r="E80" s="217"/>
      <c r="F80" s="30"/>
      <c r="G80" s="217"/>
      <c r="H80" s="30"/>
      <c r="I80" s="115"/>
      <c r="J80" s="1"/>
      <c r="K80" s="31" t="s">
        <v>3</v>
      </c>
    </row>
    <row r="81" spans="1:11" s="28" customFormat="1" ht="21.65" customHeight="1" x14ac:dyDescent="0.3">
      <c r="A81" s="22"/>
      <c r="B81" s="22"/>
      <c r="C81" s="23"/>
      <c r="D81" s="30"/>
      <c r="E81" s="272" t="s">
        <v>4</v>
      </c>
      <c r="F81" s="272"/>
      <c r="G81" s="272"/>
      <c r="H81" s="204"/>
      <c r="I81" s="272" t="s">
        <v>5</v>
      </c>
      <c r="J81" s="272"/>
      <c r="K81" s="272"/>
    </row>
    <row r="82" spans="1:11" s="28" customFormat="1" ht="21.65" customHeight="1" x14ac:dyDescent="0.3">
      <c r="A82" s="22"/>
      <c r="B82" s="22"/>
      <c r="C82" s="23"/>
      <c r="D82" s="30"/>
      <c r="E82" s="268" t="s">
        <v>6</v>
      </c>
      <c r="F82" s="268"/>
      <c r="G82" s="268"/>
      <c r="H82" s="204"/>
      <c r="I82" s="268" t="s">
        <v>6</v>
      </c>
      <c r="J82" s="268"/>
      <c r="K82" s="268"/>
    </row>
    <row r="83" spans="1:11" s="28" customFormat="1" ht="21.65" customHeight="1" x14ac:dyDescent="0.3">
      <c r="A83" s="22"/>
      <c r="B83" s="22"/>
      <c r="C83" s="23"/>
      <c r="D83" s="30"/>
      <c r="E83" s="269" t="s">
        <v>344</v>
      </c>
      <c r="F83" s="269"/>
      <c r="G83" s="269"/>
      <c r="H83" s="32"/>
      <c r="I83" s="269" t="s">
        <v>344</v>
      </c>
      <c r="J83" s="269"/>
      <c r="K83" s="269"/>
    </row>
    <row r="84" spans="1:11" s="28" customFormat="1" ht="21.65" customHeight="1" x14ac:dyDescent="0.3">
      <c r="A84" s="22"/>
      <c r="B84" s="22"/>
      <c r="C84" s="30"/>
      <c r="D84" s="30"/>
      <c r="E84" s="270" t="s">
        <v>339</v>
      </c>
      <c r="F84" s="271"/>
      <c r="G84" s="271"/>
      <c r="H84" s="32"/>
      <c r="I84" s="270" t="s">
        <v>339</v>
      </c>
      <c r="J84" s="271"/>
      <c r="K84" s="271"/>
    </row>
    <row r="85" spans="1:11" s="28" customFormat="1" ht="21.65" customHeight="1" x14ac:dyDescent="0.3">
      <c r="A85" s="22"/>
      <c r="B85" s="22"/>
      <c r="C85" s="23" t="s">
        <v>9</v>
      </c>
      <c r="D85" s="30"/>
      <c r="E85" s="228" t="s">
        <v>240</v>
      </c>
      <c r="F85" s="33"/>
      <c r="G85" s="228" t="s">
        <v>241</v>
      </c>
      <c r="H85" s="33"/>
      <c r="I85" s="228" t="s">
        <v>240</v>
      </c>
      <c r="J85" s="33"/>
      <c r="K85" s="228" t="s">
        <v>241</v>
      </c>
    </row>
    <row r="86" spans="1:11" s="28" customFormat="1" ht="18" customHeight="1" x14ac:dyDescent="0.3">
      <c r="A86" s="45" t="s">
        <v>269</v>
      </c>
      <c r="E86" s="217"/>
      <c r="G86" s="217"/>
      <c r="I86" s="217"/>
      <c r="K86" s="217"/>
    </row>
    <row r="87" spans="1:11" s="28" customFormat="1" ht="18" customHeight="1" x14ac:dyDescent="0.3">
      <c r="A87" s="35" t="s">
        <v>331</v>
      </c>
      <c r="B87" s="35"/>
      <c r="C87" s="23"/>
      <c r="D87" s="38"/>
      <c r="E87" s="217"/>
      <c r="F87" s="36"/>
      <c r="G87" s="217"/>
      <c r="H87" s="36"/>
      <c r="I87" s="217"/>
      <c r="J87" s="36"/>
      <c r="K87" s="217"/>
    </row>
    <row r="88" spans="1:11" s="28" customFormat="1" ht="18" customHeight="1" x14ac:dyDescent="0.3">
      <c r="A88" s="35" t="s">
        <v>332</v>
      </c>
      <c r="B88" s="35"/>
      <c r="C88" s="23"/>
      <c r="D88" s="38"/>
      <c r="E88" s="229">
        <v>-410392</v>
      </c>
      <c r="F88" s="36"/>
      <c r="G88" s="229">
        <v>14025723</v>
      </c>
      <c r="H88" s="36"/>
      <c r="I88" s="210">
        <v>0</v>
      </c>
      <c r="J88" s="39"/>
      <c r="K88" s="210">
        <v>0</v>
      </c>
    </row>
    <row r="89" spans="1:11" s="28" customFormat="1" ht="18" customHeight="1" x14ac:dyDescent="0.3">
      <c r="A89" s="35" t="s">
        <v>330</v>
      </c>
      <c r="B89" s="35"/>
      <c r="C89" s="23"/>
      <c r="D89" s="38"/>
      <c r="E89" s="229">
        <v>28784593</v>
      </c>
      <c r="F89" s="36"/>
      <c r="G89" s="229">
        <v>-1438850</v>
      </c>
      <c r="H89" s="36"/>
      <c r="I89" s="48">
        <v>15906604</v>
      </c>
      <c r="J89" s="39"/>
      <c r="K89" s="48">
        <v>-5043838</v>
      </c>
    </row>
    <row r="90" spans="1:11" s="28" customFormat="1" ht="18" customHeight="1" x14ac:dyDescent="0.3">
      <c r="A90" s="35" t="s">
        <v>331</v>
      </c>
      <c r="B90" s="35"/>
      <c r="C90" s="23"/>
      <c r="D90" s="38"/>
      <c r="F90" s="36"/>
      <c r="G90" s="229"/>
      <c r="H90" s="36"/>
      <c r="J90" s="39"/>
      <c r="K90" s="49"/>
    </row>
    <row r="91" spans="1:11" s="28" customFormat="1" ht="18" customHeight="1" x14ac:dyDescent="0.3">
      <c r="A91" s="35" t="s">
        <v>334</v>
      </c>
      <c r="B91" s="35"/>
      <c r="C91" s="23"/>
      <c r="D91" s="38"/>
      <c r="E91" s="229">
        <v>-124335</v>
      </c>
      <c r="F91" s="36"/>
      <c r="G91" s="229">
        <v>269556</v>
      </c>
      <c r="H91" s="36"/>
      <c r="I91" s="48">
        <v>3250000</v>
      </c>
      <c r="K91" s="229">
        <v>13900000</v>
      </c>
    </row>
    <row r="92" spans="1:11" s="28" customFormat="1" ht="18" customHeight="1" x14ac:dyDescent="0.3">
      <c r="A92" s="35" t="s">
        <v>270</v>
      </c>
      <c r="B92" s="35"/>
      <c r="C92" s="23"/>
      <c r="D92" s="38"/>
      <c r="E92" s="229">
        <v>-4777048</v>
      </c>
      <c r="F92" s="36"/>
      <c r="G92" s="229">
        <v>-4138855</v>
      </c>
      <c r="H92" s="36"/>
      <c r="I92" s="229">
        <v>-202619</v>
      </c>
      <c r="J92" s="39"/>
      <c r="K92" s="229">
        <v>-160873</v>
      </c>
    </row>
    <row r="93" spans="1:11" s="28" customFormat="1" ht="18" customHeight="1" x14ac:dyDescent="0.3">
      <c r="A93" s="35" t="s">
        <v>333</v>
      </c>
      <c r="B93" s="35"/>
      <c r="C93" s="23"/>
      <c r="D93" s="38"/>
      <c r="F93" s="36"/>
      <c r="G93" s="229"/>
      <c r="H93" s="36"/>
      <c r="J93" s="39"/>
      <c r="K93" s="229"/>
    </row>
    <row r="94" spans="1:11" s="28" customFormat="1" ht="21.65" customHeight="1" x14ac:dyDescent="0.3">
      <c r="A94" s="35" t="s">
        <v>332</v>
      </c>
      <c r="B94" s="35"/>
      <c r="D94" s="38"/>
      <c r="E94" s="229">
        <v>31051055</v>
      </c>
      <c r="F94" s="36"/>
      <c r="G94" s="229">
        <v>52050937</v>
      </c>
      <c r="H94" s="36"/>
      <c r="I94" s="229">
        <v>0</v>
      </c>
      <c r="J94" s="39"/>
      <c r="K94" s="229">
        <v>0</v>
      </c>
    </row>
    <row r="95" spans="1:11" s="28" customFormat="1" ht="21.65" customHeight="1" x14ac:dyDescent="0.3">
      <c r="A95" s="35" t="s">
        <v>271</v>
      </c>
      <c r="B95" s="35"/>
      <c r="C95" s="23"/>
      <c r="D95" s="38"/>
      <c r="F95" s="36"/>
      <c r="G95" s="229"/>
      <c r="H95" s="36"/>
      <c r="J95" s="39"/>
      <c r="K95" s="229"/>
    </row>
    <row r="96" spans="1:11" s="28" customFormat="1" ht="21.65" customHeight="1" x14ac:dyDescent="0.3">
      <c r="A96" s="35" t="s">
        <v>272</v>
      </c>
      <c r="B96" s="35"/>
      <c r="C96" s="23"/>
      <c r="D96" s="38"/>
      <c r="E96" s="229">
        <v>-42328683</v>
      </c>
      <c r="F96" s="36"/>
      <c r="G96" s="229">
        <v>-32081860</v>
      </c>
      <c r="H96" s="36"/>
      <c r="I96" s="229">
        <v>-1057031</v>
      </c>
      <c r="J96" s="39"/>
      <c r="K96" s="229">
        <v>-641150</v>
      </c>
    </row>
    <row r="97" spans="1:11" s="28" customFormat="1" ht="21.65" customHeight="1" x14ac:dyDescent="0.3">
      <c r="A97" s="35" t="s">
        <v>273</v>
      </c>
      <c r="B97" s="35"/>
      <c r="C97" s="23">
        <v>6</v>
      </c>
      <c r="D97" s="38"/>
      <c r="E97" s="229">
        <v>14000000</v>
      </c>
      <c r="F97" s="36"/>
      <c r="G97" s="229">
        <v>22024800</v>
      </c>
      <c r="H97" s="36"/>
      <c r="I97" s="229">
        <v>0</v>
      </c>
      <c r="J97" s="39"/>
      <c r="K97" s="229">
        <v>11874800</v>
      </c>
    </row>
    <row r="98" spans="1:11" s="28" customFormat="1" ht="21.65" customHeight="1" x14ac:dyDescent="0.3">
      <c r="A98" s="35" t="s">
        <v>274</v>
      </c>
      <c r="B98" s="35"/>
      <c r="C98" s="23"/>
      <c r="D98" s="38"/>
      <c r="E98" s="229">
        <v>-19390000</v>
      </c>
      <c r="F98" s="36"/>
      <c r="G98" s="229">
        <v>-21435204</v>
      </c>
      <c r="H98" s="36"/>
      <c r="I98" s="229">
        <v>-9940000</v>
      </c>
      <c r="J98" s="39"/>
      <c r="K98" s="229">
        <v>-11600000</v>
      </c>
    </row>
    <row r="99" spans="1:11" s="28" customFormat="1" ht="18" customHeight="1" x14ac:dyDescent="0.3">
      <c r="A99" s="35" t="s">
        <v>275</v>
      </c>
      <c r="B99" s="35"/>
      <c r="C99" s="23"/>
      <c r="D99" s="38"/>
      <c r="F99" s="36"/>
      <c r="G99" s="229"/>
      <c r="H99" s="36"/>
      <c r="J99" s="39"/>
      <c r="K99" s="229"/>
    </row>
    <row r="100" spans="1:11" s="28" customFormat="1" ht="18" customHeight="1" x14ac:dyDescent="0.3">
      <c r="A100" s="35" t="s">
        <v>276</v>
      </c>
      <c r="B100" s="35"/>
      <c r="C100" s="23"/>
      <c r="D100" s="38"/>
      <c r="E100" s="229">
        <v>0</v>
      </c>
      <c r="F100" s="36"/>
      <c r="G100" s="229">
        <v>15000000</v>
      </c>
      <c r="H100" s="36"/>
      <c r="I100" s="229">
        <v>0</v>
      </c>
      <c r="J100" s="39"/>
      <c r="K100" s="229">
        <v>15000000</v>
      </c>
    </row>
    <row r="101" spans="1:11" s="28" customFormat="1" ht="18" customHeight="1" x14ac:dyDescent="0.3">
      <c r="A101" s="35" t="s">
        <v>277</v>
      </c>
      <c r="B101" s="35"/>
      <c r="C101" s="23"/>
      <c r="D101" s="38"/>
      <c r="E101" s="229">
        <v>0</v>
      </c>
      <c r="F101" s="36"/>
      <c r="G101" s="229">
        <v>-15000000</v>
      </c>
      <c r="H101" s="36"/>
      <c r="I101" s="229">
        <v>0</v>
      </c>
      <c r="J101" s="39"/>
      <c r="K101" s="229">
        <v>-15000000</v>
      </c>
    </row>
    <row r="102" spans="1:11" s="28" customFormat="1" ht="18" customHeight="1" x14ac:dyDescent="0.3">
      <c r="A102" s="35" t="s">
        <v>346</v>
      </c>
      <c r="B102" s="35"/>
      <c r="C102" s="23"/>
      <c r="D102" s="38"/>
      <c r="E102" s="229">
        <v>-440760</v>
      </c>
      <c r="F102" s="36"/>
      <c r="G102" s="229">
        <v>458217</v>
      </c>
      <c r="H102" s="36"/>
      <c r="I102" s="229">
        <v>-15337</v>
      </c>
      <c r="J102" s="36"/>
      <c r="K102" s="210">
        <v>-95678</v>
      </c>
    </row>
    <row r="103" spans="1:11" s="28" customFormat="1" ht="18" customHeight="1" x14ac:dyDescent="0.3">
      <c r="A103" s="35" t="s">
        <v>278</v>
      </c>
      <c r="B103" s="35"/>
      <c r="C103" s="23"/>
      <c r="D103" s="38"/>
      <c r="E103" s="229">
        <v>-18475425</v>
      </c>
      <c r="F103" s="36"/>
      <c r="G103" s="229">
        <v>-15058998</v>
      </c>
      <c r="H103" s="36"/>
      <c r="I103" s="229">
        <v>-4660870</v>
      </c>
      <c r="J103" s="36"/>
      <c r="K103" s="210">
        <v>-4580915</v>
      </c>
    </row>
    <row r="104" spans="1:11" s="28" customFormat="1" ht="18" customHeight="1" x14ac:dyDescent="0.3">
      <c r="A104" s="35" t="s">
        <v>279</v>
      </c>
      <c r="B104" s="35"/>
      <c r="C104" s="23"/>
      <c r="D104" s="38"/>
      <c r="E104" s="229">
        <v>-96558</v>
      </c>
      <c r="F104" s="36"/>
      <c r="G104" s="229">
        <v>-836604</v>
      </c>
      <c r="H104" s="36"/>
      <c r="I104" s="229">
        <v>0</v>
      </c>
      <c r="J104" s="39"/>
      <c r="K104" s="210">
        <v>0</v>
      </c>
    </row>
    <row r="105" spans="1:11" s="28" customFormat="1" ht="18" customHeight="1" x14ac:dyDescent="0.3">
      <c r="A105" s="35" t="s">
        <v>311</v>
      </c>
      <c r="B105" s="35"/>
      <c r="C105" s="23"/>
      <c r="D105" s="38"/>
      <c r="G105" s="229"/>
      <c r="H105" s="36"/>
      <c r="J105" s="36"/>
      <c r="K105" s="217"/>
    </row>
    <row r="106" spans="1:11" s="28" customFormat="1" ht="18" customHeight="1" x14ac:dyDescent="0.3">
      <c r="A106" s="35" t="s">
        <v>280</v>
      </c>
      <c r="B106" s="35"/>
      <c r="C106" s="23"/>
      <c r="D106" s="38"/>
      <c r="E106" s="229">
        <v>-2762273</v>
      </c>
      <c r="F106" s="36"/>
      <c r="G106" s="229">
        <v>-5158808</v>
      </c>
      <c r="H106" s="36"/>
      <c r="I106" s="229">
        <v>-2926769</v>
      </c>
      <c r="J106" s="36"/>
      <c r="K106" s="210">
        <v>-5464403</v>
      </c>
    </row>
    <row r="107" spans="1:11" s="28" customFormat="1" ht="18" customHeight="1" x14ac:dyDescent="0.3">
      <c r="A107" s="35" t="s">
        <v>295</v>
      </c>
      <c r="B107" s="35"/>
      <c r="C107" s="23">
        <v>7</v>
      </c>
      <c r="D107" s="38"/>
      <c r="E107" s="229">
        <v>-2692197</v>
      </c>
      <c r="F107" s="36"/>
      <c r="G107" s="229">
        <v>0</v>
      </c>
      <c r="H107" s="36"/>
      <c r="I107" s="210">
        <v>-2692197</v>
      </c>
      <c r="J107" s="36"/>
      <c r="K107" s="210">
        <v>0</v>
      </c>
    </row>
    <row r="108" spans="1:11" s="28" customFormat="1" ht="18" customHeight="1" x14ac:dyDescent="0.3">
      <c r="A108" s="35" t="s">
        <v>335</v>
      </c>
      <c r="B108" s="35"/>
      <c r="C108" s="23"/>
      <c r="D108" s="38"/>
      <c r="E108" s="229">
        <v>31093</v>
      </c>
      <c r="F108" s="36"/>
      <c r="G108" s="229">
        <v>0</v>
      </c>
      <c r="H108" s="36"/>
      <c r="I108" s="210">
        <v>0</v>
      </c>
      <c r="J108" s="36"/>
      <c r="K108" s="210">
        <v>0</v>
      </c>
    </row>
    <row r="109" spans="1:11" s="28" customFormat="1" ht="18" customHeight="1" x14ac:dyDescent="0.3">
      <c r="A109" s="35" t="s">
        <v>281</v>
      </c>
      <c r="B109" s="35"/>
      <c r="C109" s="23"/>
      <c r="D109" s="38"/>
      <c r="E109" s="230">
        <v>-5</v>
      </c>
      <c r="F109" s="36"/>
      <c r="G109" s="230">
        <v>-29789410</v>
      </c>
      <c r="H109" s="36"/>
      <c r="I109" s="236">
        <v>0</v>
      </c>
      <c r="J109" s="36"/>
      <c r="K109" s="236">
        <v>0</v>
      </c>
    </row>
    <row r="110" spans="1:11" s="28" customFormat="1" ht="18" customHeight="1" x14ac:dyDescent="0.3">
      <c r="A110" s="27" t="s">
        <v>315</v>
      </c>
      <c r="E110" s="50">
        <f>SUM(E86:E109)</f>
        <v>-17630935</v>
      </c>
      <c r="F110" s="36"/>
      <c r="G110" s="50">
        <f>SUM(G86:G109)</f>
        <v>-21109356</v>
      </c>
      <c r="H110" s="44"/>
      <c r="I110" s="50">
        <f>SUM(I86:I109)</f>
        <v>-2338219</v>
      </c>
      <c r="J110" s="36"/>
      <c r="K110" s="50">
        <f>SUM(K86:K109)</f>
        <v>-1812057</v>
      </c>
    </row>
    <row r="111" spans="1:11" s="28" customFormat="1" ht="18" customHeight="1" x14ac:dyDescent="0.3">
      <c r="A111" s="35"/>
      <c r="B111" s="35"/>
      <c r="C111" s="23"/>
      <c r="D111" s="38"/>
      <c r="E111" s="229"/>
      <c r="F111" s="36"/>
      <c r="G111" s="229"/>
      <c r="H111" s="36"/>
      <c r="I111" s="229"/>
      <c r="J111" s="36"/>
      <c r="K111" s="229"/>
    </row>
    <row r="112" spans="1:11" s="28" customFormat="1" ht="18" customHeight="1" x14ac:dyDescent="0.3">
      <c r="A112" s="35" t="s">
        <v>324</v>
      </c>
      <c r="B112" s="22"/>
      <c r="C112" s="23"/>
      <c r="D112" s="51"/>
      <c r="E112" s="229"/>
      <c r="F112" s="52"/>
      <c r="G112" s="229"/>
      <c r="H112" s="52"/>
      <c r="I112" s="229"/>
      <c r="J112" s="52"/>
      <c r="K112" s="229"/>
    </row>
    <row r="113" spans="1:11" s="28" customFormat="1" ht="18" customHeight="1" x14ac:dyDescent="0.3">
      <c r="A113" s="35" t="s">
        <v>282</v>
      </c>
      <c r="B113" s="15"/>
      <c r="C113" s="23"/>
      <c r="D113" s="51"/>
      <c r="E113" s="229">
        <v>-8493758</v>
      </c>
      <c r="F113" s="52"/>
      <c r="G113" s="229">
        <f>G58+G76+G110</f>
        <v>-8525446</v>
      </c>
      <c r="H113" s="52"/>
      <c r="I113" s="229">
        <v>-384628</v>
      </c>
      <c r="J113" s="52"/>
      <c r="K113" s="229">
        <f>K58+K76+K110</f>
        <v>-449958</v>
      </c>
    </row>
    <row r="114" spans="1:11" s="28" customFormat="1" ht="18" customHeight="1" x14ac:dyDescent="0.3">
      <c r="A114" s="35" t="s">
        <v>283</v>
      </c>
      <c r="B114" s="15"/>
      <c r="C114" s="23"/>
      <c r="D114" s="51"/>
      <c r="E114" s="229"/>
      <c r="F114" s="52"/>
      <c r="G114" s="229"/>
      <c r="H114" s="52"/>
      <c r="I114" s="229"/>
      <c r="J114" s="52"/>
      <c r="K114" s="229"/>
    </row>
    <row r="115" spans="1:11" s="28" customFormat="1" ht="18" customHeight="1" x14ac:dyDescent="0.3">
      <c r="A115" s="35" t="s">
        <v>284</v>
      </c>
      <c r="B115" s="15"/>
      <c r="C115" s="23"/>
      <c r="D115" s="51"/>
      <c r="E115" s="230">
        <v>-828637</v>
      </c>
      <c r="F115" s="52"/>
      <c r="G115" s="230">
        <v>1514799</v>
      </c>
      <c r="H115" s="52"/>
      <c r="I115" s="236">
        <v>0</v>
      </c>
      <c r="J115" s="52"/>
      <c r="K115" s="236">
        <v>224</v>
      </c>
    </row>
    <row r="116" spans="1:11" s="28" customFormat="1" ht="21.65" customHeight="1" x14ac:dyDescent="0.3">
      <c r="A116" s="22" t="s">
        <v>325</v>
      </c>
      <c r="B116" s="53"/>
      <c r="C116" s="54"/>
      <c r="D116" s="54"/>
      <c r="E116" s="44">
        <f>SUM(E113,E115)</f>
        <v>-9322395</v>
      </c>
      <c r="F116" s="54"/>
      <c r="G116" s="44">
        <f>SUM(G113,G115)</f>
        <v>-7010647</v>
      </c>
      <c r="H116" s="54"/>
      <c r="I116" s="54">
        <f>SUM(I113,I115)</f>
        <v>-384628</v>
      </c>
      <c r="J116" s="54"/>
      <c r="K116" s="54">
        <f>SUM(K113,K115)</f>
        <v>-449734</v>
      </c>
    </row>
    <row r="117" spans="1:11" s="28" customFormat="1" ht="22.4" customHeight="1" x14ac:dyDescent="0.3">
      <c r="A117" s="28" t="s">
        <v>285</v>
      </c>
      <c r="B117" s="15"/>
      <c r="C117" s="23"/>
      <c r="D117" s="51"/>
      <c r="E117" s="230">
        <v>29526669</v>
      </c>
      <c r="F117" s="52"/>
      <c r="G117" s="230">
        <v>35285883</v>
      </c>
      <c r="H117" s="52"/>
      <c r="I117" s="236">
        <v>1902112</v>
      </c>
      <c r="J117" s="52"/>
      <c r="K117" s="236">
        <v>2678546</v>
      </c>
    </row>
    <row r="118" spans="1:11" s="28" customFormat="1" ht="20.25" customHeight="1" thickBot="1" x14ac:dyDescent="0.35">
      <c r="A118" s="27" t="s">
        <v>371</v>
      </c>
      <c r="B118" s="22"/>
      <c r="C118" s="55"/>
      <c r="D118" s="24"/>
      <c r="E118" s="56">
        <f>SUM(E116,E117)</f>
        <v>20204274</v>
      </c>
      <c r="F118" s="44"/>
      <c r="G118" s="56">
        <f>SUM(G116,G117)</f>
        <v>28275236</v>
      </c>
      <c r="H118" s="44"/>
      <c r="I118" s="56">
        <f>SUM(I116,I117)</f>
        <v>1517484</v>
      </c>
      <c r="J118" s="44"/>
      <c r="K118" s="56">
        <f>SUM(K116,K117)</f>
        <v>2228812</v>
      </c>
    </row>
    <row r="119" spans="1:11" s="28" customFormat="1" ht="19.5" customHeight="1" thickTop="1" x14ac:dyDescent="0.3">
      <c r="A119" s="35"/>
      <c r="B119" s="35"/>
      <c r="C119" s="23"/>
      <c r="D119" s="38"/>
      <c r="E119" s="229"/>
      <c r="F119" s="36"/>
      <c r="G119" s="229"/>
      <c r="H119" s="36"/>
      <c r="I119" s="229"/>
      <c r="J119" s="36"/>
      <c r="K119" s="229"/>
    </row>
    <row r="120" spans="1:11" s="28" customFormat="1" ht="21.75" customHeight="1" x14ac:dyDescent="0.3">
      <c r="A120" s="21" t="s">
        <v>0</v>
      </c>
      <c r="B120" s="21"/>
      <c r="C120" s="23"/>
      <c r="D120" s="38"/>
      <c r="E120" s="229"/>
      <c r="F120" s="36"/>
      <c r="G120" s="229"/>
      <c r="H120" s="36"/>
      <c r="I120" s="229"/>
      <c r="J120" s="36"/>
      <c r="K120" s="229"/>
    </row>
    <row r="121" spans="1:11" s="28" customFormat="1" ht="21.75" customHeight="1" x14ac:dyDescent="0.3">
      <c r="A121" s="21" t="s">
        <v>1</v>
      </c>
      <c r="B121" s="21"/>
      <c r="C121" s="23"/>
      <c r="D121" s="38"/>
      <c r="E121" s="229"/>
      <c r="F121" s="36"/>
      <c r="G121" s="229"/>
      <c r="H121" s="36"/>
      <c r="I121" s="229"/>
      <c r="J121" s="36"/>
      <c r="K121" s="229"/>
    </row>
    <row r="122" spans="1:11" s="28" customFormat="1" ht="21.75" customHeight="1" x14ac:dyDescent="0.3">
      <c r="A122" s="29" t="s">
        <v>239</v>
      </c>
      <c r="B122" s="29"/>
      <c r="C122" s="23"/>
      <c r="D122" s="30"/>
      <c r="E122" s="217"/>
      <c r="F122" s="30"/>
      <c r="G122" s="217"/>
      <c r="H122" s="30"/>
      <c r="I122" s="217"/>
      <c r="J122" s="30"/>
      <c r="K122" s="217"/>
    </row>
    <row r="123" spans="1:11" s="28" customFormat="1" ht="17.399999999999999" customHeight="1" x14ac:dyDescent="0.3">
      <c r="A123" s="22"/>
      <c r="B123" s="22"/>
      <c r="C123" s="23"/>
      <c r="D123" s="30"/>
      <c r="E123" s="217"/>
      <c r="F123" s="30"/>
      <c r="G123" s="217"/>
      <c r="H123" s="30"/>
      <c r="I123" s="115"/>
      <c r="J123" s="1"/>
      <c r="K123" s="31" t="s">
        <v>3</v>
      </c>
    </row>
    <row r="124" spans="1:11" s="28" customFormat="1" ht="21.65" customHeight="1" x14ac:dyDescent="0.3">
      <c r="A124" s="22"/>
      <c r="B124" s="22"/>
      <c r="C124" s="23"/>
      <c r="D124" s="30"/>
      <c r="E124" s="272" t="s">
        <v>4</v>
      </c>
      <c r="F124" s="272"/>
      <c r="G124" s="272"/>
      <c r="H124" s="204"/>
      <c r="I124" s="272" t="s">
        <v>5</v>
      </c>
      <c r="J124" s="272"/>
      <c r="K124" s="272"/>
    </row>
    <row r="125" spans="1:11" s="28" customFormat="1" ht="21.65" customHeight="1" x14ac:dyDescent="0.3">
      <c r="A125" s="22"/>
      <c r="B125" s="22"/>
      <c r="C125" s="23"/>
      <c r="D125" s="30"/>
      <c r="E125" s="268" t="s">
        <v>6</v>
      </c>
      <c r="F125" s="268"/>
      <c r="G125" s="268"/>
      <c r="H125" s="204"/>
      <c r="I125" s="268" t="s">
        <v>6</v>
      </c>
      <c r="J125" s="268"/>
      <c r="K125" s="268"/>
    </row>
    <row r="126" spans="1:11" s="28" customFormat="1" ht="21.65" customHeight="1" x14ac:dyDescent="0.3">
      <c r="A126" s="22"/>
      <c r="B126" s="22"/>
      <c r="C126" s="23"/>
      <c r="D126" s="30"/>
      <c r="E126" s="269" t="s">
        <v>344</v>
      </c>
      <c r="F126" s="269"/>
      <c r="G126" s="269"/>
      <c r="H126" s="32"/>
      <c r="I126" s="269" t="s">
        <v>344</v>
      </c>
      <c r="J126" s="269"/>
      <c r="K126" s="269"/>
    </row>
    <row r="127" spans="1:11" s="28" customFormat="1" ht="21.65" customHeight="1" x14ac:dyDescent="0.3">
      <c r="A127" s="22"/>
      <c r="B127" s="22"/>
      <c r="C127" s="30"/>
      <c r="D127" s="30"/>
      <c r="E127" s="270" t="s">
        <v>339</v>
      </c>
      <c r="F127" s="271"/>
      <c r="G127" s="271"/>
      <c r="H127" s="32"/>
      <c r="I127" s="270" t="s">
        <v>339</v>
      </c>
      <c r="J127" s="271"/>
      <c r="K127" s="271"/>
    </row>
    <row r="128" spans="1:11" s="28" customFormat="1" ht="21.65" customHeight="1" x14ac:dyDescent="0.3">
      <c r="A128" s="22"/>
      <c r="B128" s="22"/>
      <c r="C128" s="23"/>
      <c r="D128" s="30"/>
      <c r="E128" s="228" t="s">
        <v>240</v>
      </c>
      <c r="F128" s="32"/>
      <c r="G128" s="233" t="s">
        <v>241</v>
      </c>
      <c r="H128" s="32"/>
      <c r="I128" s="233" t="s">
        <v>240</v>
      </c>
      <c r="J128" s="32"/>
      <c r="K128" s="233" t="s">
        <v>241</v>
      </c>
    </row>
    <row r="129" spans="1:11" s="28" customFormat="1" ht="18" customHeight="1" x14ac:dyDescent="0.3">
      <c r="A129" s="45" t="s">
        <v>286</v>
      </c>
      <c r="B129" s="45"/>
      <c r="C129" s="23"/>
      <c r="D129" s="38"/>
      <c r="E129" s="214"/>
      <c r="F129" s="34"/>
      <c r="G129" s="214"/>
      <c r="H129" s="34"/>
      <c r="I129" s="214"/>
      <c r="J129" s="34"/>
      <c r="K129" s="214"/>
    </row>
    <row r="130" spans="1:11" s="28" customFormat="1" ht="18" customHeight="1" x14ac:dyDescent="0.3">
      <c r="A130" s="45" t="s">
        <v>287</v>
      </c>
      <c r="B130" s="45"/>
      <c r="C130" s="23"/>
      <c r="D130" s="38"/>
      <c r="E130" s="214"/>
      <c r="F130" s="34"/>
      <c r="G130" s="214"/>
      <c r="H130" s="34"/>
      <c r="I130" s="214"/>
      <c r="J130" s="34"/>
      <c r="K130" s="214"/>
    </row>
    <row r="131" spans="1:11" s="28" customFormat="1" ht="18" customHeight="1" x14ac:dyDescent="0.3">
      <c r="A131" s="57" t="s">
        <v>288</v>
      </c>
      <c r="B131" s="27" t="s">
        <v>13</v>
      </c>
      <c r="C131" s="23"/>
      <c r="D131" s="38"/>
      <c r="E131" s="214"/>
      <c r="F131" s="34"/>
      <c r="G131" s="214"/>
      <c r="H131" s="34"/>
      <c r="I131" s="214"/>
      <c r="J131" s="34"/>
      <c r="K131" s="214"/>
    </row>
    <row r="132" spans="1:11" s="28" customFormat="1" ht="18" customHeight="1" x14ac:dyDescent="0.3">
      <c r="A132" s="185"/>
      <c r="B132" s="14" t="s">
        <v>289</v>
      </c>
      <c r="C132" s="23"/>
      <c r="D132" s="38"/>
      <c r="E132" s="229"/>
      <c r="F132" s="36"/>
      <c r="G132" s="229"/>
      <c r="H132" s="36"/>
      <c r="I132" s="229"/>
      <c r="J132" s="36"/>
      <c r="K132" s="229"/>
    </row>
    <row r="133" spans="1:11" s="28" customFormat="1" ht="18" customHeight="1" x14ac:dyDescent="0.3">
      <c r="A133" s="185"/>
      <c r="B133" s="35" t="s">
        <v>13</v>
      </c>
      <c r="C133" s="23"/>
      <c r="D133" s="38"/>
      <c r="E133" s="229">
        <v>22949426</v>
      </c>
      <c r="F133" s="36"/>
      <c r="G133" s="234">
        <v>31012325</v>
      </c>
      <c r="H133" s="36"/>
      <c r="I133" s="229">
        <v>1517484</v>
      </c>
      <c r="J133" s="36"/>
      <c r="K133" s="234">
        <v>2228812</v>
      </c>
    </row>
    <row r="134" spans="1:11" s="28" customFormat="1" ht="18" customHeight="1" x14ac:dyDescent="0.3">
      <c r="A134" s="185"/>
      <c r="B134" s="35" t="s">
        <v>290</v>
      </c>
      <c r="C134" s="23"/>
      <c r="D134" s="38"/>
      <c r="E134" s="234">
        <v>-2745152</v>
      </c>
      <c r="F134" s="36"/>
      <c r="G134" s="234">
        <v>-2737089</v>
      </c>
      <c r="H134" s="36"/>
      <c r="I134" s="210">
        <v>0</v>
      </c>
      <c r="J134" s="36"/>
      <c r="K134" s="210">
        <v>0</v>
      </c>
    </row>
    <row r="135" spans="1:11" s="28" customFormat="1" ht="18" customHeight="1" thickBot="1" x14ac:dyDescent="0.35">
      <c r="A135" s="27"/>
      <c r="B135" s="22" t="s">
        <v>291</v>
      </c>
      <c r="C135" s="55"/>
      <c r="D135" s="24"/>
      <c r="E135" s="56">
        <f>SUM(E133:E134)</f>
        <v>20204274</v>
      </c>
      <c r="F135" s="44"/>
      <c r="G135" s="56">
        <f>SUM(G133:G134)</f>
        <v>28275236</v>
      </c>
      <c r="H135" s="44"/>
      <c r="I135" s="56">
        <f>SUM(I133:I134)</f>
        <v>1517484</v>
      </c>
      <c r="J135" s="44"/>
      <c r="K135" s="56">
        <f>SUM(K133:K134)</f>
        <v>2228812</v>
      </c>
    </row>
    <row r="136" spans="1:11" s="28" customFormat="1" ht="21.65" customHeight="1" thickTop="1" x14ac:dyDescent="0.3">
      <c r="E136" s="217"/>
      <c r="G136" s="217"/>
      <c r="I136" s="217"/>
      <c r="K136" s="217"/>
    </row>
    <row r="137" spans="1:11" ht="21.65" customHeight="1" x14ac:dyDescent="0.3">
      <c r="A137" s="57" t="s">
        <v>292</v>
      </c>
      <c r="B137" s="57" t="s">
        <v>293</v>
      </c>
      <c r="D137" s="28"/>
      <c r="F137" s="28"/>
      <c r="H137" s="28"/>
      <c r="J137" s="28"/>
    </row>
    <row r="138" spans="1:11" s="28" customFormat="1" ht="9" customHeight="1" x14ac:dyDescent="0.3">
      <c r="B138" s="60"/>
      <c r="C138" s="61"/>
      <c r="D138" s="62"/>
      <c r="E138" s="44"/>
      <c r="F138" s="63"/>
      <c r="G138" s="44"/>
      <c r="H138" s="63"/>
      <c r="I138" s="44"/>
      <c r="J138" s="63"/>
      <c r="K138" s="44"/>
    </row>
    <row r="139" spans="1:11" s="28" customFormat="1" ht="21.65" customHeight="1" x14ac:dyDescent="0.3">
      <c r="B139" s="58" t="s">
        <v>372</v>
      </c>
      <c r="C139" s="59"/>
      <c r="D139" s="59"/>
      <c r="E139" s="237"/>
      <c r="F139" s="59"/>
      <c r="G139" s="237"/>
      <c r="H139" s="59"/>
      <c r="I139" s="237"/>
      <c r="J139" s="59"/>
      <c r="K139" s="237"/>
    </row>
    <row r="140" spans="1:11" s="28" customFormat="1" ht="21.65" customHeight="1" x14ac:dyDescent="0.3">
      <c r="B140" s="60" t="s">
        <v>377</v>
      </c>
      <c r="C140" s="61"/>
      <c r="D140" s="62"/>
      <c r="E140" s="44"/>
      <c r="F140" s="63"/>
      <c r="G140" s="44"/>
      <c r="H140" s="63"/>
      <c r="I140" s="44"/>
      <c r="J140" s="63"/>
      <c r="K140" s="44"/>
    </row>
    <row r="141" spans="1:11" s="28" customFormat="1" ht="21.65" customHeight="1" x14ac:dyDescent="0.3">
      <c r="B141" s="60" t="s">
        <v>373</v>
      </c>
      <c r="C141" s="61"/>
      <c r="D141" s="62"/>
      <c r="E141" s="44"/>
      <c r="F141" s="63"/>
      <c r="G141" s="44"/>
      <c r="H141" s="63"/>
      <c r="I141" s="44"/>
      <c r="J141" s="63"/>
      <c r="K141" s="44"/>
    </row>
    <row r="142" spans="1:11" s="28" customFormat="1" ht="9" customHeight="1" x14ac:dyDescent="0.3">
      <c r="B142" s="60"/>
      <c r="C142" s="61"/>
      <c r="D142" s="62"/>
      <c r="E142" s="44"/>
      <c r="F142" s="63"/>
      <c r="G142" s="44"/>
      <c r="H142" s="63"/>
      <c r="I142" s="44"/>
      <c r="J142" s="63"/>
      <c r="K142" s="44"/>
    </row>
    <row r="143" spans="1:11" s="28" customFormat="1" ht="21.65" customHeight="1" x14ac:dyDescent="0.3">
      <c r="B143" s="58" t="s">
        <v>374</v>
      </c>
      <c r="C143" s="61"/>
      <c r="D143" s="62"/>
      <c r="E143" s="44"/>
      <c r="F143" s="63"/>
      <c r="G143" s="44"/>
      <c r="H143" s="63"/>
      <c r="I143" s="44"/>
      <c r="J143" s="63"/>
      <c r="K143" s="44"/>
    </row>
    <row r="144" spans="1:11" s="28" customFormat="1" ht="21.65" customHeight="1" x14ac:dyDescent="0.3">
      <c r="B144" s="60" t="s">
        <v>376</v>
      </c>
      <c r="C144" s="61"/>
      <c r="D144" s="62"/>
      <c r="E144" s="44"/>
      <c r="F144" s="63"/>
      <c r="G144" s="44"/>
      <c r="H144" s="63"/>
      <c r="I144" s="44"/>
      <c r="J144" s="63"/>
      <c r="K144" s="44"/>
    </row>
    <row r="145" spans="2:11" s="28" customFormat="1" ht="21.65" customHeight="1" x14ac:dyDescent="0.3">
      <c r="B145" s="60" t="s">
        <v>375</v>
      </c>
      <c r="C145" s="61"/>
      <c r="D145" s="62"/>
      <c r="E145" s="44"/>
      <c r="F145" s="63"/>
      <c r="G145" s="44"/>
      <c r="H145" s="63"/>
      <c r="I145" s="44"/>
      <c r="J145" s="63"/>
      <c r="K145" s="44"/>
    </row>
    <row r="146" spans="2:11" s="28" customFormat="1" ht="9" customHeight="1" x14ac:dyDescent="0.3">
      <c r="B146" s="60"/>
      <c r="C146" s="61"/>
      <c r="D146" s="62"/>
      <c r="E146" s="44"/>
      <c r="F146" s="63"/>
      <c r="G146" s="44"/>
      <c r="H146" s="63"/>
      <c r="I146" s="44"/>
      <c r="J146" s="63"/>
      <c r="K146" s="44"/>
    </row>
    <row r="147" spans="2:11" ht="21.65" customHeight="1" x14ac:dyDescent="0.3">
      <c r="B147" s="35" t="s">
        <v>378</v>
      </c>
    </row>
    <row r="148" spans="2:11" ht="21.65" customHeight="1" x14ac:dyDescent="0.3">
      <c r="B148" s="35" t="s">
        <v>380</v>
      </c>
    </row>
    <row r="149" spans="2:11" ht="21.65" customHeight="1" x14ac:dyDescent="0.3">
      <c r="B149" s="35" t="s">
        <v>379</v>
      </c>
    </row>
  </sheetData>
  <mergeCells count="34">
    <mergeCell ref="E5:G5"/>
    <mergeCell ref="I5:K5"/>
    <mergeCell ref="E6:G6"/>
    <mergeCell ref="I6:K6"/>
    <mergeCell ref="E7:G7"/>
    <mergeCell ref="I7:K7"/>
    <mergeCell ref="E8:G8"/>
    <mergeCell ref="I8:K8"/>
    <mergeCell ref="A10:D10"/>
    <mergeCell ref="E42:G42"/>
    <mergeCell ref="I42:K42"/>
    <mergeCell ref="E43:G43"/>
    <mergeCell ref="I43:K43"/>
    <mergeCell ref="E44:G44"/>
    <mergeCell ref="I44:K44"/>
    <mergeCell ref="E45:G45"/>
    <mergeCell ref="I45:K45"/>
    <mergeCell ref="A47:E47"/>
    <mergeCell ref="E81:G81"/>
    <mergeCell ref="I81:K81"/>
    <mergeCell ref="E82:G82"/>
    <mergeCell ref="I82:K82"/>
    <mergeCell ref="E83:G83"/>
    <mergeCell ref="I83:K83"/>
    <mergeCell ref="E84:G84"/>
    <mergeCell ref="I84:K84"/>
    <mergeCell ref="E127:G127"/>
    <mergeCell ref="I127:K127"/>
    <mergeCell ref="E124:G124"/>
    <mergeCell ref="I124:K124"/>
    <mergeCell ref="E125:G125"/>
    <mergeCell ref="I125:K125"/>
    <mergeCell ref="E126:G126"/>
    <mergeCell ref="I126:K126"/>
  </mergeCells>
  <pageMargins left="0.8" right="0.8" top="0.48" bottom="0.5" header="0.5" footer="0.5"/>
  <pageSetup paperSize="9" scale="78" firstPageNumber="14" fitToHeight="0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37" max="10" man="1"/>
    <brk id="76" max="10" man="1"/>
    <brk id="119" max="10" man="1"/>
  </rowBreaks>
  <customProperties>
    <customPr name="EpmWorksheetKeyString_GUID" r:id="rId2"/>
  </customProperties>
  <ignoredErrors>
    <ignoredError sqref="E85:K85 E128:K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BS 2-5</vt:lpstr>
      <vt:lpstr>PL 6-9</vt:lpstr>
      <vt:lpstr>CH10</vt:lpstr>
      <vt:lpstr>CH11</vt:lpstr>
      <vt:lpstr>CH12</vt:lpstr>
      <vt:lpstr>CH13</vt:lpstr>
      <vt:lpstr>CF 14-17</vt:lpstr>
      <vt:lpstr>'BS 2-5'!Print_Area</vt:lpstr>
      <vt:lpstr>'CF 14-17'!Print_Area</vt:lpstr>
      <vt:lpstr>'CH10'!Print_Area</vt:lpstr>
      <vt:lpstr>'CH11'!Print_Area</vt:lpstr>
      <vt:lpstr>'CH13'!Print_Area</vt:lpstr>
      <vt:lpstr>'PL 6-9'!Print_Area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PARADEE MEKKAWEE</cp:lastModifiedBy>
  <cp:revision/>
  <cp:lastPrinted>2023-11-13T02:28:29Z</cp:lastPrinted>
  <dcterms:created xsi:type="dcterms:W3CDTF">2005-02-11T01:43:17Z</dcterms:created>
  <dcterms:modified xsi:type="dcterms:W3CDTF">2023-11-15T03:33:48Z</dcterms:modified>
  <cp:category/>
  <cp:contentStatus/>
</cp:coreProperties>
</file>